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9720" windowHeight="7320" activeTab="6"/>
  </bookViews>
  <sheets>
    <sheet name="Sheet1" sheetId="1" r:id="rId1"/>
    <sheet name="OR 2013" sheetId="2" r:id="rId2"/>
    <sheet name="Excess payment" sheetId="3" r:id="rId3"/>
    <sheet name="SUM.MONTHLY" sheetId="4" r:id="rId4"/>
    <sheet name="STATUS" sheetId="5" r:id="rId5"/>
    <sheet name="Sheet2" sheetId="6" r:id="rId6"/>
    <sheet name="YEARLY" sheetId="7" r:id="rId7"/>
  </sheets>
  <definedNames>
    <definedName name="_xlnm.Print_Area" localSheetId="5">'Sheet2'!$A$1:$R$42</definedName>
    <definedName name="_xlnm.Print_Area" localSheetId="4">'STATUS'!$A$1:$I$27</definedName>
    <definedName name="_xlnm.Print_Area" localSheetId="3">'SUM.MONTHLY'!$A$1:$S$11</definedName>
    <definedName name="_xlnm.Print_Area" localSheetId="6">'YEARLY'!$A$1:$T$39</definedName>
  </definedNames>
  <calcPr fullCalcOnLoad="1"/>
</workbook>
</file>

<file path=xl/sharedStrings.xml><?xml version="1.0" encoding="utf-8"?>
<sst xmlns="http://schemas.openxmlformats.org/spreadsheetml/2006/main" count="195" uniqueCount="120">
  <si>
    <t>DEBT SERVICING</t>
  </si>
  <si>
    <t>SUMMARY OF TOTAL REPAYMENTS</t>
  </si>
  <si>
    <t>(In Pesos)</t>
  </si>
  <si>
    <t>NEA</t>
  </si>
  <si>
    <t>BTR</t>
  </si>
  <si>
    <t>PRINCIPAL</t>
  </si>
  <si>
    <t>TOTAL</t>
  </si>
  <si>
    <t>GUARANTEE</t>
  </si>
  <si>
    <t>FEE</t>
  </si>
  <si>
    <t>%</t>
  </si>
  <si>
    <t>Total</t>
  </si>
  <si>
    <t>PAYMENTS</t>
  </si>
  <si>
    <t>Prepared by:</t>
  </si>
  <si>
    <t>Noted by:</t>
  </si>
  <si>
    <t>ROSITA P. ALIMAGNO</t>
  </si>
  <si>
    <t>LUCILYN S. CARDANO</t>
  </si>
  <si>
    <t>Sr. Loans Analyst A</t>
  </si>
  <si>
    <t>Chief, Accounts Management Specialist</t>
  </si>
  <si>
    <t>NATIONAL ELECTRIFICATION ADMINISTRATION</t>
  </si>
  <si>
    <t>(In Thousand Pesos)</t>
  </si>
  <si>
    <t>GRAND TOTAL</t>
  </si>
  <si>
    <t>Year</t>
  </si>
  <si>
    <t>Relent</t>
  </si>
  <si>
    <t>Guaranteed</t>
  </si>
  <si>
    <t>Principal</t>
  </si>
  <si>
    <t>Interest/OC</t>
  </si>
  <si>
    <t>JANUARY</t>
  </si>
  <si>
    <t>FEBRUARY</t>
  </si>
  <si>
    <t>MAY</t>
  </si>
  <si>
    <t>JUNE</t>
  </si>
  <si>
    <t>JULY</t>
  </si>
  <si>
    <t>NEA PAYMENTS</t>
  </si>
  <si>
    <t>NET OF ADVANCES (BTr)</t>
  </si>
  <si>
    <t>2001</t>
  </si>
  <si>
    <t>2002</t>
  </si>
  <si>
    <t>2003</t>
  </si>
  <si>
    <t>2004</t>
  </si>
  <si>
    <t>SUMMARY OF ADVANCES</t>
  </si>
  <si>
    <t xml:space="preserve">MARCH    </t>
  </si>
  <si>
    <t xml:space="preserve">APRIL  </t>
  </si>
  <si>
    <t>as of 1992</t>
  </si>
  <si>
    <t>1st QTR</t>
  </si>
  <si>
    <t>2nd QTR</t>
  </si>
  <si>
    <t>3rd QTR</t>
  </si>
  <si>
    <t>Total 1st Qtr</t>
  </si>
  <si>
    <t>Total 2nd Qtr</t>
  </si>
  <si>
    <t>GROSS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</si>
  <si>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</si>
  <si>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</si>
  <si>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</si>
  <si>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</si>
  <si>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</si>
  <si>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</si>
  <si>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</si>
  <si>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</si>
  <si>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</si>
  <si>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</si>
  <si>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</si>
  <si>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IBRD 3439</t>
  </si>
  <si>
    <t>Total 3rd Qtr</t>
  </si>
  <si>
    <t>Checked by:</t>
  </si>
  <si>
    <t>LIDA E. DELA MERCED</t>
  </si>
  <si>
    <t>Manager, Accounts Servicing Division</t>
  </si>
  <si>
    <t>As of 12/31/1996</t>
  </si>
  <si>
    <t>Date</t>
  </si>
  <si>
    <t>NEW LOANS</t>
  </si>
  <si>
    <t>OLD LOANS</t>
  </si>
  <si>
    <t>JBIC-PH-P138</t>
  </si>
  <si>
    <t>PAYMENTS MADE BY NEA TO THE BUREAU OF TREASURY</t>
  </si>
  <si>
    <t>Amount</t>
  </si>
  <si>
    <t>DBP</t>
  </si>
  <si>
    <t>Official</t>
  </si>
  <si>
    <t>Loan No.</t>
  </si>
  <si>
    <t>Due Date</t>
  </si>
  <si>
    <t>Php</t>
  </si>
  <si>
    <t>Check No.</t>
  </si>
  <si>
    <t xml:space="preserve">Receipt </t>
  </si>
  <si>
    <t>USAID 492-H-028</t>
  </si>
  <si>
    <t>JBIC PH-P138</t>
  </si>
  <si>
    <t>USAID 492-H-027</t>
  </si>
  <si>
    <t>USAID 492-T-036</t>
  </si>
  <si>
    <t>USAID 492-T-043</t>
  </si>
  <si>
    <t>USAID 492-T-034</t>
  </si>
  <si>
    <t>JBIC PH-P49</t>
  </si>
  <si>
    <t>KFW L1 P1 &amp; L2</t>
  </si>
  <si>
    <t>JICA PH-P49</t>
  </si>
  <si>
    <t>P</t>
  </si>
  <si>
    <t>KFW</t>
  </si>
  <si>
    <t>AUG</t>
  </si>
  <si>
    <t>SEPT</t>
  </si>
  <si>
    <t>As of 12/31/1999</t>
  </si>
  <si>
    <t>INTEREST/OC</t>
  </si>
  <si>
    <t>4rd QTR</t>
  </si>
  <si>
    <t>OCTOBER</t>
  </si>
  <si>
    <t>NOVEMBER</t>
  </si>
  <si>
    <t>DECEMBER</t>
  </si>
  <si>
    <t>Total 3th Qtr</t>
  </si>
  <si>
    <t>SUMMARY OF PAYMENTS MADE BY NEA</t>
  </si>
  <si>
    <t>2011</t>
  </si>
  <si>
    <t>ADVANCES</t>
  </si>
  <si>
    <t>As of 12/31/2000</t>
  </si>
  <si>
    <t>As of 12/31/2003</t>
  </si>
  <si>
    <t>NET OF BTR ADVANCES</t>
  </si>
  <si>
    <t>AS OF 1983</t>
  </si>
  <si>
    <t>(Per BTR Report)</t>
  </si>
  <si>
    <t>1984</t>
  </si>
  <si>
    <t>1985</t>
  </si>
  <si>
    <t>1986</t>
  </si>
  <si>
    <t>1987</t>
  </si>
  <si>
    <t>1988</t>
  </si>
  <si>
    <t xml:space="preserve">NEA's Excess Payments Applied by BTr </t>
  </si>
  <si>
    <t>as Partial Payments on Interest on NG Advances</t>
  </si>
  <si>
    <t>Jan - Dec. 2012</t>
  </si>
  <si>
    <t>TOTAL as of 12/31/2012</t>
  </si>
  <si>
    <t>2012</t>
  </si>
  <si>
    <t>For the year 2013</t>
  </si>
  <si>
    <t>FOR THE YEAR 2013</t>
  </si>
  <si>
    <t>TOTAL as of 1/31/2013</t>
  </si>
  <si>
    <t>January - March  2013</t>
  </si>
  <si>
    <t>AS OF MARCH 31,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</si>
</sst>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;[Red]0"/>
    <numFmt numFmtId="171" formatCode="0.0;[Red]0.0"/>
    <numFmt numFmtId="172" formatCode="[$Php-3409]#,##0.00_);\([$Php-3409]#,##0.00\)"/>
    <numFmt numFmtId="173" formatCode="_(* #,##0_);_(* \(#,##0\);_(* &quot;-&quot;??_);_(@_)"/>
    <numFmt numFmtId="174" formatCode="#,##0;[Red]#,##0"/>
    <numFmt numFmtId="175" formatCode="#,##0.0;[Red]#,##0.0"/>
    <numFmt numFmtId="176" formatCode="#,##0.00;[Red]#,##0.00"/>
    <numFmt numFmtId="177" formatCode="_(* #,##0.0_);_(* \(#,##0.0\);_(* &quot;-&quot;??_);_(@_)"/>
    <numFmt numFmtId="178" formatCode="mmmm\ d\,\ yyyy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mmmm\-yy"/>
  </numFmts>
  <fonts count="55">
    <font>
      <sz val="10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173" fontId="2" fillId="0" borderId="0" xfId="42" applyNumberFormat="1" applyFont="1" applyAlignment="1">
      <alignment/>
    </xf>
    <xf numFmtId="9" fontId="2" fillId="0" borderId="0" xfId="42" applyNumberFormat="1" applyFont="1" applyAlignment="1">
      <alignment/>
    </xf>
    <xf numFmtId="173" fontId="1" fillId="0" borderId="0" xfId="42" applyNumberFormat="1" applyFont="1" applyAlignment="1">
      <alignment/>
    </xf>
    <xf numFmtId="0" fontId="1" fillId="0" borderId="0" xfId="0" applyFont="1" applyAlignment="1">
      <alignment/>
    </xf>
    <xf numFmtId="9" fontId="1" fillId="0" borderId="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3" fontId="1" fillId="0" borderId="0" xfId="42" applyNumberFormat="1" applyFont="1" applyBorder="1" applyAlignment="1">
      <alignment/>
    </xf>
    <xf numFmtId="43" fontId="1" fillId="0" borderId="10" xfId="42" applyFont="1" applyBorder="1" applyAlignment="1">
      <alignment horizontal="center"/>
    </xf>
    <xf numFmtId="43" fontId="1" fillId="0" borderId="0" xfId="42" applyFont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9" fontId="1" fillId="0" borderId="10" xfId="42" applyNumberFormat="1" applyFont="1" applyBorder="1" applyAlignment="1">
      <alignment horizontal="center"/>
    </xf>
    <xf numFmtId="43" fontId="1" fillId="0" borderId="0" xfId="42" applyFont="1" applyAlignment="1">
      <alignment/>
    </xf>
    <xf numFmtId="9" fontId="2" fillId="0" borderId="10" xfId="4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1" xfId="42" applyFont="1" applyBorder="1" applyAlignment="1">
      <alignment horizontal="center"/>
    </xf>
    <xf numFmtId="43" fontId="4" fillId="0" borderId="0" xfId="42" applyFont="1" applyAlignment="1">
      <alignment horizontal="center"/>
    </xf>
    <xf numFmtId="43" fontId="5" fillId="0" borderId="0" xfId="42" applyFont="1" applyAlignment="1">
      <alignment/>
    </xf>
    <xf numFmtId="43" fontId="3" fillId="0" borderId="0" xfId="0" applyNumberFormat="1" applyFont="1" applyAlignment="1">
      <alignment/>
    </xf>
    <xf numFmtId="43" fontId="3" fillId="0" borderId="12" xfId="42" applyFont="1" applyBorder="1" applyAlignment="1">
      <alignment/>
    </xf>
    <xf numFmtId="43" fontId="5" fillId="0" borderId="12" xfId="42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3" fontId="6" fillId="0" borderId="12" xfId="42" applyFont="1" applyBorder="1" applyAlignment="1">
      <alignment/>
    </xf>
    <xf numFmtId="43" fontId="4" fillId="0" borderId="12" xfId="42" applyFont="1" applyBorder="1" applyAlignment="1">
      <alignment/>
    </xf>
    <xf numFmtId="43" fontId="4" fillId="0" borderId="0" xfId="0" applyNumberFormat="1" applyFont="1" applyAlignment="1">
      <alignment/>
    </xf>
    <xf numFmtId="43" fontId="7" fillId="0" borderId="0" xfId="42" applyFont="1" applyAlignment="1">
      <alignment/>
    </xf>
    <xf numFmtId="43" fontId="4" fillId="0" borderId="0" xfId="42" applyFont="1" applyAlignment="1">
      <alignment/>
    </xf>
    <xf numFmtId="43" fontId="4" fillId="0" borderId="0" xfId="42" applyFont="1" applyBorder="1" applyAlignment="1">
      <alignment/>
    </xf>
    <xf numFmtId="43" fontId="3" fillId="0" borderId="0" xfId="42" applyFont="1" applyBorder="1" applyAlignment="1">
      <alignment/>
    </xf>
    <xf numFmtId="9" fontId="3" fillId="0" borderId="0" xfId="59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3" xfId="42" applyFont="1" applyBorder="1" applyAlignment="1">
      <alignment/>
    </xf>
    <xf numFmtId="43" fontId="4" fillId="0" borderId="14" xfId="42" applyFont="1" applyBorder="1" applyAlignment="1">
      <alignment/>
    </xf>
    <xf numFmtId="9" fontId="4" fillId="0" borderId="0" xfId="59" applyFont="1" applyBorder="1" applyAlignment="1">
      <alignment horizontal="center"/>
    </xf>
    <xf numFmtId="43" fontId="3" fillId="0" borderId="0" xfId="42" applyFont="1" applyBorder="1" applyAlignment="1" quotePrefix="1">
      <alignment horizontal="center"/>
    </xf>
    <xf numFmtId="9" fontId="6" fillId="0" borderId="0" xfId="59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43" fontId="3" fillId="0" borderId="0" xfId="42" applyFont="1" applyAlignment="1">
      <alignment horizontal="center"/>
    </xf>
    <xf numFmtId="9" fontId="3" fillId="0" borderId="0" xfId="42" applyNumberFormat="1" applyFont="1" applyAlignment="1">
      <alignment/>
    </xf>
    <xf numFmtId="43" fontId="3" fillId="0" borderId="0" xfId="42" applyFont="1" applyAlignment="1">
      <alignment horizontal="right"/>
    </xf>
    <xf numFmtId="9" fontId="3" fillId="0" borderId="0" xfId="42" applyNumberFormat="1" applyFont="1" applyAlignment="1">
      <alignment horizontal="center"/>
    </xf>
    <xf numFmtId="43" fontId="3" fillId="0" borderId="10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9" fontId="3" fillId="0" borderId="0" xfId="42" applyNumberFormat="1" applyFont="1" applyBorder="1" applyAlignment="1">
      <alignment horizontal="center"/>
    </xf>
    <xf numFmtId="9" fontId="3" fillId="0" borderId="10" xfId="42" applyNumberFormat="1" applyFont="1" applyBorder="1" applyAlignment="1">
      <alignment horizontal="center"/>
    </xf>
    <xf numFmtId="9" fontId="3" fillId="0" borderId="0" xfId="42" applyNumberFormat="1" applyFont="1" applyAlignment="1" quotePrefix="1">
      <alignment/>
    </xf>
    <xf numFmtId="43" fontId="9" fillId="0" borderId="0" xfId="42" applyFont="1" applyAlignment="1">
      <alignment horizontal="center"/>
    </xf>
    <xf numFmtId="43" fontId="3" fillId="0" borderId="15" xfId="42" applyFont="1" applyBorder="1" applyAlignment="1">
      <alignment/>
    </xf>
    <xf numFmtId="9" fontId="3" fillId="0" borderId="0" xfId="42" applyNumberFormat="1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0" xfId="42" applyFont="1" applyAlignment="1">
      <alignment horizontal="left"/>
    </xf>
    <xf numFmtId="9" fontId="10" fillId="0" borderId="0" xfId="42" applyNumberFormat="1" applyFont="1" applyAlignment="1">
      <alignment/>
    </xf>
    <xf numFmtId="43" fontId="10" fillId="0" borderId="0" xfId="42" applyFont="1" applyAlignment="1">
      <alignment horizontal="right"/>
    </xf>
    <xf numFmtId="43" fontId="11" fillId="0" borderId="0" xfId="42" applyFont="1" applyAlignment="1">
      <alignment/>
    </xf>
    <xf numFmtId="43" fontId="3" fillId="0" borderId="0" xfId="42" applyFont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43" fontId="13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right"/>
    </xf>
    <xf numFmtId="43" fontId="9" fillId="0" borderId="0" xfId="42" applyFont="1" applyAlignment="1">
      <alignment/>
    </xf>
    <xf numFmtId="43" fontId="3" fillId="0" borderId="0" xfId="42" applyFont="1" applyAlignment="1" quotePrefix="1">
      <alignment/>
    </xf>
    <xf numFmtId="43" fontId="6" fillId="0" borderId="0" xfId="42" applyFont="1" applyBorder="1" applyAlignment="1">
      <alignment/>
    </xf>
    <xf numFmtId="43" fontId="12" fillId="0" borderId="0" xfId="42" applyFont="1" applyAlignment="1">
      <alignment/>
    </xf>
    <xf numFmtId="43" fontId="12" fillId="0" borderId="0" xfId="0" applyNumberFormat="1" applyFont="1" applyAlignment="1">
      <alignment/>
    </xf>
    <xf numFmtId="43" fontId="12" fillId="0" borderId="22" xfId="42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23" xfId="42" applyFont="1" applyBorder="1" applyAlignment="1">
      <alignment/>
    </xf>
    <xf numFmtId="43" fontId="3" fillId="0" borderId="0" xfId="42" applyFont="1" applyAlignment="1">
      <alignment/>
    </xf>
    <xf numFmtId="173" fontId="1" fillId="0" borderId="13" xfId="42" applyNumberFormat="1" applyFont="1" applyBorder="1" applyAlignment="1">
      <alignment/>
    </xf>
    <xf numFmtId="0" fontId="13" fillId="0" borderId="24" xfId="0" applyFont="1" applyBorder="1" applyAlignment="1">
      <alignment vertical="center"/>
    </xf>
    <xf numFmtId="43" fontId="12" fillId="0" borderId="23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43" fontId="13" fillId="0" borderId="2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/>
    </xf>
    <xf numFmtId="43" fontId="12" fillId="0" borderId="31" xfId="42" applyFont="1" applyBorder="1" applyAlignment="1">
      <alignment/>
    </xf>
    <xf numFmtId="43" fontId="12" fillId="0" borderId="32" xfId="42" applyFont="1" applyBorder="1" applyAlignment="1">
      <alignment/>
    </xf>
    <xf numFmtId="0" fontId="12" fillId="0" borderId="33" xfId="0" applyFont="1" applyBorder="1" applyAlignment="1">
      <alignment/>
    </xf>
    <xf numFmtId="43" fontId="12" fillId="0" borderId="34" xfId="42" applyFont="1" applyBorder="1" applyAlignment="1">
      <alignment/>
    </xf>
    <xf numFmtId="0" fontId="12" fillId="0" borderId="35" xfId="0" applyFont="1" applyBorder="1" applyAlignment="1">
      <alignment/>
    </xf>
    <xf numFmtId="43" fontId="13" fillId="0" borderId="36" xfId="0" applyNumberFormat="1" applyFont="1" applyBorder="1" applyAlignment="1">
      <alignment/>
    </xf>
    <xf numFmtId="43" fontId="13" fillId="0" borderId="37" xfId="0" applyNumberFormat="1" applyFont="1" applyBorder="1" applyAlignment="1">
      <alignment/>
    </xf>
    <xf numFmtId="43" fontId="12" fillId="0" borderId="38" xfId="42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4" xfId="0" applyFont="1" applyBorder="1" applyAlignment="1">
      <alignment/>
    </xf>
    <xf numFmtId="43" fontId="12" fillId="0" borderId="33" xfId="42" applyFont="1" applyBorder="1" applyAlignment="1">
      <alignment/>
    </xf>
    <xf numFmtId="0" fontId="12" fillId="0" borderId="39" xfId="0" applyFont="1" applyBorder="1" applyAlignment="1">
      <alignment/>
    </xf>
    <xf numFmtId="43" fontId="12" fillId="0" borderId="0" xfId="0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4" fillId="0" borderId="10" xfId="42" applyFont="1" applyBorder="1" applyAlignment="1">
      <alignment horizontal="center"/>
    </xf>
    <xf numFmtId="0" fontId="17" fillId="0" borderId="0" xfId="0" applyFont="1" applyAlignment="1">
      <alignment horizontal="left"/>
    </xf>
    <xf numFmtId="178" fontId="3" fillId="0" borderId="0" xfId="42" applyNumberFormat="1" applyFont="1" applyAlignment="1" quotePrefix="1">
      <alignment horizontal="center"/>
    </xf>
    <xf numFmtId="178" fontId="3" fillId="0" borderId="0" xfId="42" applyNumberFormat="1" applyFont="1" applyAlignment="1">
      <alignment horizontal="center"/>
    </xf>
    <xf numFmtId="170" fontId="3" fillId="0" borderId="0" xfId="42" applyNumberFormat="1" applyFont="1" applyAlignment="1">
      <alignment horizontal="center"/>
    </xf>
    <xf numFmtId="43" fontId="4" fillId="0" borderId="0" xfId="42" applyFont="1" applyBorder="1" applyAlignment="1">
      <alignment horizontal="center"/>
    </xf>
    <xf numFmtId="170" fontId="4" fillId="0" borderId="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10" xfId="4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170" fontId="3" fillId="0" borderId="0" xfId="42" applyNumberFormat="1" applyFont="1" applyBorder="1" applyAlignment="1">
      <alignment horizontal="center"/>
    </xf>
    <xf numFmtId="170" fontId="4" fillId="0" borderId="13" xfId="42" applyNumberFormat="1" applyFont="1" applyBorder="1" applyAlignment="1">
      <alignment horizontal="center"/>
    </xf>
    <xf numFmtId="43" fontId="5" fillId="0" borderId="0" xfId="42" applyFont="1" applyBorder="1" applyAlignment="1">
      <alignment/>
    </xf>
    <xf numFmtId="14" fontId="3" fillId="0" borderId="0" xfId="0" applyNumberFormat="1" applyFont="1" applyAlignment="1">
      <alignment horizontal="center"/>
    </xf>
    <xf numFmtId="170" fontId="3" fillId="0" borderId="0" xfId="42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0" fontId="18" fillId="0" borderId="0" xfId="0" applyFont="1" applyAlignment="1">
      <alignment/>
    </xf>
    <xf numFmtId="43" fontId="18" fillId="0" borderId="40" xfId="42" applyFont="1" applyBorder="1" applyAlignment="1">
      <alignment/>
    </xf>
    <xf numFmtId="9" fontId="18" fillId="0" borderId="0" xfId="59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3" fontId="12" fillId="0" borderId="4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5" xfId="0" applyFont="1" applyBorder="1" applyAlignment="1">
      <alignment horizontal="center"/>
    </xf>
    <xf numFmtId="43" fontId="12" fillId="0" borderId="42" xfId="42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3" fontId="14" fillId="0" borderId="44" xfId="42" applyFont="1" applyBorder="1" applyAlignment="1">
      <alignment horizontal="center"/>
    </xf>
    <xf numFmtId="43" fontId="13" fillId="0" borderId="45" xfId="0" applyNumberFormat="1" applyFont="1" applyBorder="1" applyAlignment="1">
      <alignment horizontal="center"/>
    </xf>
    <xf numFmtId="43" fontId="12" fillId="0" borderId="43" xfId="42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3" fontId="13" fillId="0" borderId="25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2" fillId="0" borderId="46" xfId="0" applyFont="1" applyBorder="1" applyAlignment="1">
      <alignment/>
    </xf>
    <xf numFmtId="43" fontId="13" fillId="0" borderId="20" xfId="0" applyNumberFormat="1" applyFont="1" applyBorder="1" applyAlignment="1">
      <alignment/>
    </xf>
    <xf numFmtId="0" fontId="12" fillId="0" borderId="41" xfId="0" applyFont="1" applyBorder="1" applyAlignment="1">
      <alignment/>
    </xf>
    <xf numFmtId="43" fontId="13" fillId="0" borderId="47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43" fontId="12" fillId="0" borderId="50" xfId="0" applyNumberFormat="1" applyFont="1" applyBorder="1" applyAlignment="1">
      <alignment/>
    </xf>
    <xf numFmtId="43" fontId="12" fillId="0" borderId="51" xfId="0" applyNumberFormat="1" applyFont="1" applyBorder="1" applyAlignment="1">
      <alignment/>
    </xf>
    <xf numFmtId="43" fontId="12" fillId="0" borderId="52" xfId="0" applyNumberFormat="1" applyFont="1" applyBorder="1" applyAlignment="1">
      <alignment/>
    </xf>
    <xf numFmtId="43" fontId="13" fillId="0" borderId="53" xfId="0" applyNumberFormat="1" applyFont="1" applyBorder="1" applyAlignment="1">
      <alignment/>
    </xf>
    <xf numFmtId="0" fontId="12" fillId="0" borderId="50" xfId="0" applyFont="1" applyBorder="1" applyAlignment="1">
      <alignment/>
    </xf>
    <xf numFmtId="43" fontId="12" fillId="0" borderId="52" xfId="42" applyFont="1" applyBorder="1" applyAlignment="1">
      <alignment/>
    </xf>
    <xf numFmtId="43" fontId="13" fillId="0" borderId="49" xfId="0" applyNumberFormat="1" applyFont="1" applyBorder="1" applyAlignment="1">
      <alignment/>
    </xf>
    <xf numFmtId="0" fontId="12" fillId="0" borderId="52" xfId="0" applyFont="1" applyBorder="1" applyAlignment="1">
      <alignment/>
    </xf>
    <xf numFmtId="43" fontId="11" fillId="0" borderId="0" xfId="42" applyFont="1" applyAlignment="1" quotePrefix="1">
      <alignment/>
    </xf>
    <xf numFmtId="173" fontId="1" fillId="0" borderId="0" xfId="42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/>
    </xf>
    <xf numFmtId="9" fontId="2" fillId="0" borderId="12" xfId="42" applyNumberFormat="1" applyFont="1" applyBorder="1" applyAlignment="1">
      <alignment/>
    </xf>
    <xf numFmtId="43" fontId="2" fillId="0" borderId="12" xfId="42" applyFont="1" applyBorder="1" applyAlignment="1">
      <alignment/>
    </xf>
    <xf numFmtId="0" fontId="2" fillId="0" borderId="12" xfId="0" applyFont="1" applyBorder="1" applyAlignment="1">
      <alignment/>
    </xf>
    <xf numFmtId="43" fontId="2" fillId="0" borderId="0" xfId="42" applyFont="1" applyAlignment="1">
      <alignment horizontal="center"/>
    </xf>
    <xf numFmtId="17" fontId="2" fillId="0" borderId="0" xfId="0" applyNumberFormat="1" applyFont="1" applyAlignment="1" quotePrefix="1">
      <alignment horizontal="right"/>
    </xf>
    <xf numFmtId="17" fontId="2" fillId="0" borderId="0" xfId="0" applyNumberFormat="1" applyFont="1" applyAlignment="1">
      <alignment horizontal="right"/>
    </xf>
    <xf numFmtId="173" fontId="2" fillId="0" borderId="0" xfId="0" applyNumberFormat="1" applyFont="1" applyAlignment="1" quotePrefix="1">
      <alignment horizontal="right"/>
    </xf>
    <xf numFmtId="173" fontId="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3" fontId="19" fillId="0" borderId="0" xfId="42" applyFont="1" applyAlignment="1">
      <alignment/>
    </xf>
    <xf numFmtId="43" fontId="20" fillId="0" borderId="0" xfId="42" applyFont="1" applyAlignment="1">
      <alignment horizontal="center"/>
    </xf>
    <xf numFmtId="43" fontId="20" fillId="0" borderId="10" xfId="42" applyFont="1" applyBorder="1" applyAlignment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 horizontal="right"/>
    </xf>
    <xf numFmtId="43" fontId="19" fillId="0" borderId="0" xfId="0" applyNumberFormat="1" applyFont="1" applyAlignment="1">
      <alignment/>
    </xf>
    <xf numFmtId="0" fontId="12" fillId="0" borderId="26" xfId="0" applyFont="1" applyBorder="1" applyAlignment="1" quotePrefix="1">
      <alignment horizontal="center"/>
    </xf>
    <xf numFmtId="0" fontId="12" fillId="0" borderId="43" xfId="0" applyFont="1" applyBorder="1" applyAlignment="1" quotePrefix="1">
      <alignment horizontal="center"/>
    </xf>
    <xf numFmtId="0" fontId="12" fillId="0" borderId="0" xfId="0" applyFont="1" applyAlignment="1" quotePrefix="1">
      <alignment/>
    </xf>
    <xf numFmtId="43" fontId="12" fillId="0" borderId="43" xfId="42" applyFont="1" applyBorder="1" applyAlignment="1" quotePrefix="1">
      <alignment horizontal="center"/>
    </xf>
    <xf numFmtId="43" fontId="12" fillId="0" borderId="33" xfId="42" applyFont="1" applyBorder="1" applyAlignment="1">
      <alignment/>
    </xf>
    <xf numFmtId="0" fontId="2" fillId="0" borderId="0" xfId="0" applyFont="1" applyAlignment="1" quotePrefix="1">
      <alignment horizontal="right"/>
    </xf>
    <xf numFmtId="0" fontId="13" fillId="0" borderId="54" xfId="0" applyFont="1" applyBorder="1" applyAlignment="1">
      <alignment vertical="center"/>
    </xf>
    <xf numFmtId="43" fontId="13" fillId="0" borderId="18" xfId="0" applyNumberFormat="1" applyFont="1" applyBorder="1" applyAlignment="1">
      <alignment vertical="center"/>
    </xf>
    <xf numFmtId="43" fontId="13" fillId="0" borderId="45" xfId="0" applyNumberFormat="1" applyFont="1" applyBorder="1" applyAlignment="1">
      <alignment horizontal="center" vertical="center"/>
    </xf>
    <xf numFmtId="43" fontId="13" fillId="0" borderId="37" xfId="0" applyNumberFormat="1" applyFont="1" applyBorder="1" applyAlignment="1">
      <alignment vertical="center"/>
    </xf>
    <xf numFmtId="43" fontId="13" fillId="0" borderId="5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13" fillId="0" borderId="38" xfId="42" applyFont="1" applyBorder="1" applyAlignment="1">
      <alignment/>
    </xf>
    <xf numFmtId="43" fontId="13" fillId="0" borderId="41" xfId="42" applyFont="1" applyBorder="1" applyAlignment="1">
      <alignment/>
    </xf>
    <xf numFmtId="43" fontId="12" fillId="0" borderId="41" xfId="42" applyFont="1" applyBorder="1" applyAlignment="1">
      <alignment/>
    </xf>
    <xf numFmtId="0" fontId="13" fillId="0" borderId="16" xfId="0" applyFont="1" applyBorder="1" applyAlignment="1">
      <alignment horizontal="right" vertical="center"/>
    </xf>
    <xf numFmtId="43" fontId="13" fillId="0" borderId="3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43" fontId="12" fillId="0" borderId="16" xfId="42" applyFont="1" applyBorder="1" applyAlignment="1">
      <alignment/>
    </xf>
    <xf numFmtId="43" fontId="13" fillId="0" borderId="18" xfId="42" applyFont="1" applyBorder="1" applyAlignment="1">
      <alignment vertical="center"/>
    </xf>
    <xf numFmtId="43" fontId="13" fillId="0" borderId="53" xfId="42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70" fontId="4" fillId="0" borderId="0" xfId="42" applyNumberFormat="1" applyFont="1" applyAlignment="1">
      <alignment horizontal="left"/>
    </xf>
    <xf numFmtId="170" fontId="3" fillId="0" borderId="0" xfId="42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7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43" fontId="4" fillId="0" borderId="10" xfId="42" applyFont="1" applyBorder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42" applyFont="1" applyAlignment="1">
      <alignment horizontal="center"/>
    </xf>
    <xf numFmtId="43" fontId="3" fillId="0" borderId="10" xfId="42" applyFont="1" applyBorder="1" applyAlignment="1">
      <alignment horizontal="center"/>
    </xf>
    <xf numFmtId="178" fontId="3" fillId="0" borderId="0" xfId="42" applyNumberFormat="1" applyFont="1" applyAlignment="1" quotePrefix="1">
      <alignment horizontal="center"/>
    </xf>
    <xf numFmtId="178" fontId="3" fillId="0" borderId="0" xfId="42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5.28125" style="178" customWidth="1"/>
    <col min="2" max="2" width="27.421875" style="180" customWidth="1"/>
    <col min="3" max="3" width="20.7109375" style="178" bestFit="1" customWidth="1"/>
    <col min="4" max="16384" width="9.140625" style="178" customWidth="1"/>
  </cols>
  <sheetData>
    <row r="1" ht="15.75">
      <c r="A1" s="179" t="s">
        <v>102</v>
      </c>
    </row>
    <row r="2" ht="15">
      <c r="A2" s="178" t="s">
        <v>104</v>
      </c>
    </row>
    <row r="4" ht="15.75">
      <c r="B4" s="182" t="s">
        <v>74</v>
      </c>
    </row>
    <row r="5" ht="15.75">
      <c r="B5" s="181"/>
    </row>
    <row r="6" spans="1:2" ht="15">
      <c r="A6" s="184" t="s">
        <v>103</v>
      </c>
      <c r="B6" s="180">
        <v>374632451.94</v>
      </c>
    </row>
    <row r="7" spans="1:3" ht="15">
      <c r="A7" s="183" t="s">
        <v>105</v>
      </c>
      <c r="B7" s="180">
        <v>376646446.88</v>
      </c>
      <c r="C7" s="185"/>
    </row>
    <row r="8" spans="1:3" ht="15">
      <c r="A8" s="183" t="s">
        <v>106</v>
      </c>
      <c r="B8" s="180">
        <v>255040552.41</v>
      </c>
      <c r="C8" s="185"/>
    </row>
    <row r="9" spans="1:3" ht="15">
      <c r="A9" s="183" t="s">
        <v>107</v>
      </c>
      <c r="B9" s="180">
        <v>999099183.65</v>
      </c>
      <c r="C9" s="185"/>
    </row>
    <row r="10" spans="1:3" ht="15">
      <c r="A10" s="183" t="s">
        <v>108</v>
      </c>
      <c r="B10" s="180">
        <v>795241119.4</v>
      </c>
      <c r="C10" s="185"/>
    </row>
    <row r="11" spans="1:3" ht="15">
      <c r="A11" s="183" t="s">
        <v>109</v>
      </c>
      <c r="B11" s="180">
        <v>711731852.02</v>
      </c>
      <c r="C11" s="185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">
      <selection activeCell="K8" sqref="K8"/>
    </sheetView>
  </sheetViews>
  <sheetFormatPr defaultColWidth="9.140625" defaultRowHeight="19.5" customHeight="1"/>
  <cols>
    <col min="1" max="1" width="18.7109375" style="21" bestFit="1" customWidth="1"/>
    <col min="2" max="2" width="3.7109375" style="122" customWidth="1"/>
    <col min="3" max="3" width="12.421875" style="21" bestFit="1" customWidth="1"/>
    <col min="4" max="4" width="2.28125" style="21" bestFit="1" customWidth="1"/>
    <col min="5" max="5" width="18.7109375" style="20" bestFit="1" customWidth="1"/>
    <col min="6" max="6" width="2.140625" style="20" customWidth="1"/>
    <col min="7" max="7" width="12.7109375" style="116" bestFit="1" customWidth="1"/>
    <col min="8" max="8" width="1.7109375" style="20" customWidth="1"/>
    <col min="9" max="9" width="9.00390625" style="116" bestFit="1" customWidth="1"/>
    <col min="10" max="10" width="1.7109375" style="21" customWidth="1"/>
    <col min="11" max="11" width="10.140625" style="122" bestFit="1" customWidth="1"/>
    <col min="12" max="12" width="16.8515625" style="21" bestFit="1" customWidth="1"/>
    <col min="13" max="16384" width="9.140625" style="21" customWidth="1"/>
  </cols>
  <sheetData>
    <row r="1" spans="1:8" ht="19.5" customHeight="1">
      <c r="A1" s="212" t="s">
        <v>68</v>
      </c>
      <c r="B1" s="212"/>
      <c r="C1" s="212"/>
      <c r="D1" s="212"/>
      <c r="E1" s="212"/>
      <c r="F1" s="212"/>
      <c r="G1" s="212"/>
      <c r="H1" s="212"/>
    </row>
    <row r="2" spans="1:5" ht="19.5" customHeight="1">
      <c r="A2" s="212" t="s">
        <v>116</v>
      </c>
      <c r="B2" s="212"/>
      <c r="C2" s="212"/>
      <c r="D2" s="212"/>
      <c r="E2" s="212"/>
    </row>
    <row r="3" spans="1:5" ht="19.5" customHeight="1">
      <c r="A3" s="113"/>
      <c r="B3" s="113"/>
      <c r="C3" s="113"/>
      <c r="D3" s="113"/>
      <c r="E3" s="113"/>
    </row>
    <row r="4" spans="2:11" s="22" customFormat="1" ht="19.5" customHeight="1">
      <c r="B4" s="23"/>
      <c r="E4" s="117" t="s">
        <v>69</v>
      </c>
      <c r="F4" s="117"/>
      <c r="G4" s="118" t="s">
        <v>70</v>
      </c>
      <c r="H4" s="117"/>
      <c r="I4" s="118" t="s">
        <v>71</v>
      </c>
      <c r="K4" s="23"/>
    </row>
    <row r="5" spans="1:11" s="23" customFormat="1" ht="19.5" customHeight="1">
      <c r="A5" s="119" t="s">
        <v>72</v>
      </c>
      <c r="B5" s="120"/>
      <c r="C5" s="119" t="s">
        <v>73</v>
      </c>
      <c r="E5" s="112" t="s">
        <v>74</v>
      </c>
      <c r="F5" s="25"/>
      <c r="G5" s="121" t="s">
        <v>75</v>
      </c>
      <c r="H5" s="25"/>
      <c r="I5" s="121" t="s">
        <v>76</v>
      </c>
      <c r="K5" s="119" t="s">
        <v>64</v>
      </c>
    </row>
    <row r="7" spans="1:11" ht="19.5" customHeight="1">
      <c r="A7" s="21" t="s">
        <v>77</v>
      </c>
      <c r="C7" s="123">
        <v>41305</v>
      </c>
      <c r="E7" s="26">
        <v>19510522.72</v>
      </c>
      <c r="G7" s="116">
        <v>42409690</v>
      </c>
      <c r="I7" s="116">
        <v>4702078</v>
      </c>
      <c r="K7" s="127">
        <v>41304</v>
      </c>
    </row>
    <row r="8" spans="1:11" ht="19.5" customHeight="1">
      <c r="A8" s="21" t="s">
        <v>78</v>
      </c>
      <c r="C8" s="123">
        <v>41315</v>
      </c>
      <c r="E8" s="26"/>
      <c r="K8" s="127"/>
    </row>
    <row r="9" spans="1:11" ht="19.5" customHeight="1">
      <c r="A9" s="21" t="s">
        <v>79</v>
      </c>
      <c r="C9" s="123">
        <v>40983</v>
      </c>
      <c r="E9" s="26"/>
      <c r="K9" s="127"/>
    </row>
    <row r="10" spans="1:11" ht="19.5" customHeight="1">
      <c r="A10" s="21" t="s">
        <v>80</v>
      </c>
      <c r="C10" s="123">
        <v>40992</v>
      </c>
      <c r="E10" s="26"/>
      <c r="K10" s="127"/>
    </row>
    <row r="11" spans="4:13" ht="19.5" customHeight="1" hidden="1">
      <c r="D11" s="122"/>
      <c r="E11" s="38"/>
      <c r="F11" s="38"/>
      <c r="G11" s="124"/>
      <c r="H11" s="38"/>
      <c r="I11" s="124"/>
      <c r="J11" s="40"/>
      <c r="K11" s="131"/>
      <c r="L11" s="40"/>
      <c r="M11" s="40"/>
    </row>
    <row r="12" spans="1:13" s="22" customFormat="1" ht="19.5" customHeight="1" hidden="1">
      <c r="A12" s="21"/>
      <c r="B12" s="122"/>
      <c r="C12" s="21"/>
      <c r="D12" s="23"/>
      <c r="E12" s="38"/>
      <c r="F12" s="37"/>
      <c r="G12" s="124"/>
      <c r="H12" s="37"/>
      <c r="I12" s="124"/>
      <c r="J12" s="41"/>
      <c r="K12" s="120"/>
      <c r="L12" s="41"/>
      <c r="M12" s="41"/>
    </row>
    <row r="13" spans="1:13" s="22" customFormat="1" ht="19.5" customHeight="1" hidden="1">
      <c r="A13" s="21"/>
      <c r="B13" s="122"/>
      <c r="C13" s="21"/>
      <c r="D13" s="23"/>
      <c r="E13" s="38"/>
      <c r="F13" s="37"/>
      <c r="G13" s="124"/>
      <c r="H13" s="37"/>
      <c r="I13" s="124"/>
      <c r="J13" s="41"/>
      <c r="K13" s="120"/>
      <c r="L13" s="41"/>
      <c r="M13" s="41"/>
    </row>
    <row r="14" spans="1:11" s="22" customFormat="1" ht="19.5" customHeight="1" hidden="1">
      <c r="A14" s="31"/>
      <c r="B14" s="23"/>
      <c r="C14" s="31"/>
      <c r="D14" s="23"/>
      <c r="E14" s="42"/>
      <c r="F14" s="42"/>
      <c r="G14" s="125"/>
      <c r="H14" s="42"/>
      <c r="I14" s="125"/>
      <c r="K14" s="23"/>
    </row>
    <row r="15" spans="1:11" s="22" customFormat="1" ht="19.5" customHeight="1" hidden="1">
      <c r="A15" s="31"/>
      <c r="B15" s="23"/>
      <c r="C15" s="31"/>
      <c r="D15" s="23"/>
      <c r="E15" s="20"/>
      <c r="F15" s="36"/>
      <c r="G15" s="118"/>
      <c r="H15" s="36"/>
      <c r="I15" s="118"/>
      <c r="K15" s="23"/>
    </row>
    <row r="16" spans="1:11" s="22" customFormat="1" ht="19.5" customHeight="1" hidden="1">
      <c r="A16" s="21"/>
      <c r="B16" s="122"/>
      <c r="C16" s="21"/>
      <c r="D16" s="23"/>
      <c r="E16" s="38"/>
      <c r="F16" s="36"/>
      <c r="G16" s="124"/>
      <c r="H16" s="36"/>
      <c r="I16" s="124"/>
      <c r="K16" s="23"/>
    </row>
    <row r="17" spans="1:11" s="22" customFormat="1" ht="19.5" customHeight="1" hidden="1">
      <c r="A17" s="21"/>
      <c r="B17" s="122"/>
      <c r="C17" s="21"/>
      <c r="D17" s="23"/>
      <c r="E17" s="38"/>
      <c r="F17" s="36"/>
      <c r="G17" s="124"/>
      <c r="H17" s="36"/>
      <c r="I17" s="124"/>
      <c r="K17" s="23"/>
    </row>
    <row r="18" spans="1:11" s="22" customFormat="1" ht="19.5" customHeight="1" hidden="1">
      <c r="A18" s="21"/>
      <c r="B18" s="122"/>
      <c r="C18" s="21"/>
      <c r="D18" s="23"/>
      <c r="E18" s="38"/>
      <c r="F18" s="36"/>
      <c r="G18" s="124"/>
      <c r="H18" s="36"/>
      <c r="I18" s="124"/>
      <c r="K18" s="23"/>
    </row>
    <row r="19" spans="1:11" s="22" customFormat="1" ht="19.5" customHeight="1" hidden="1">
      <c r="A19" s="31"/>
      <c r="B19" s="23"/>
      <c r="C19" s="31"/>
      <c r="D19" s="23"/>
      <c r="E19" s="42"/>
      <c r="F19" s="42"/>
      <c r="G19" s="125"/>
      <c r="H19" s="42"/>
      <c r="I19" s="125"/>
      <c r="K19" s="23"/>
    </row>
    <row r="20" spans="2:11" s="22" customFormat="1" ht="19.5" customHeight="1" hidden="1">
      <c r="B20" s="23"/>
      <c r="D20" s="23"/>
      <c r="E20" s="37"/>
      <c r="F20" s="36"/>
      <c r="G20" s="118"/>
      <c r="H20" s="36"/>
      <c r="I20" s="118"/>
      <c r="K20" s="23"/>
    </row>
    <row r="21" spans="1:11" s="22" customFormat="1" ht="19.5" customHeight="1">
      <c r="A21" s="21" t="s">
        <v>81</v>
      </c>
      <c r="B21" s="122"/>
      <c r="C21" s="123">
        <v>41010</v>
      </c>
      <c r="D21" s="23"/>
      <c r="E21" s="126"/>
      <c r="F21" s="36"/>
      <c r="G21" s="124"/>
      <c r="H21" s="36"/>
      <c r="I21" s="124"/>
      <c r="K21" s="127"/>
    </row>
    <row r="22" spans="1:11" s="22" customFormat="1" ht="19.5" customHeight="1">
      <c r="A22" s="21" t="s">
        <v>82</v>
      </c>
      <c r="B22" s="122"/>
      <c r="C22" s="123">
        <v>41031</v>
      </c>
      <c r="D22" s="23"/>
      <c r="E22" s="126"/>
      <c r="F22" s="36"/>
      <c r="G22" s="124"/>
      <c r="H22" s="36"/>
      <c r="I22" s="124"/>
      <c r="K22" s="130"/>
    </row>
    <row r="23" spans="1:11" s="22" customFormat="1" ht="19.5" customHeight="1">
      <c r="A23" s="21" t="s">
        <v>83</v>
      </c>
      <c r="B23" s="122"/>
      <c r="C23" s="123">
        <v>41049</v>
      </c>
      <c r="D23" s="23"/>
      <c r="E23" s="126"/>
      <c r="F23" s="36"/>
      <c r="G23" s="124"/>
      <c r="H23" s="36"/>
      <c r="I23" s="124"/>
      <c r="K23" s="130"/>
    </row>
    <row r="24" spans="1:12" s="22" customFormat="1" ht="19.5" customHeight="1">
      <c r="A24" s="21" t="s">
        <v>84</v>
      </c>
      <c r="B24" s="122"/>
      <c r="C24" s="123">
        <v>41090</v>
      </c>
      <c r="D24" s="23"/>
      <c r="E24" s="126"/>
      <c r="F24" s="36"/>
      <c r="G24" s="124"/>
      <c r="H24" s="36"/>
      <c r="I24" s="124"/>
      <c r="K24" s="127"/>
      <c r="L24" s="34"/>
    </row>
    <row r="25" spans="1:12" s="22" customFormat="1" ht="19.5" customHeight="1">
      <c r="A25" s="21" t="s">
        <v>77</v>
      </c>
      <c r="B25" s="122"/>
      <c r="C25" s="123">
        <v>41121</v>
      </c>
      <c r="D25" s="23"/>
      <c r="E25" s="126"/>
      <c r="F25" s="36"/>
      <c r="G25" s="124"/>
      <c r="H25" s="36"/>
      <c r="I25" s="124"/>
      <c r="K25" s="127"/>
      <c r="L25" s="34"/>
    </row>
    <row r="26" spans="1:12" s="22" customFormat="1" ht="19.5" customHeight="1">
      <c r="A26" s="21" t="s">
        <v>78</v>
      </c>
      <c r="B26" s="122"/>
      <c r="C26" s="123">
        <v>41131</v>
      </c>
      <c r="D26" s="23"/>
      <c r="E26" s="126"/>
      <c r="F26" s="36"/>
      <c r="G26" s="124"/>
      <c r="H26" s="36"/>
      <c r="I26" s="124"/>
      <c r="K26" s="127"/>
      <c r="L26" s="34"/>
    </row>
    <row r="27" spans="1:11" s="22" customFormat="1" ht="19.5" customHeight="1">
      <c r="A27" s="21" t="s">
        <v>79</v>
      </c>
      <c r="B27" s="122"/>
      <c r="C27" s="123">
        <v>41167</v>
      </c>
      <c r="D27" s="23"/>
      <c r="E27" s="126"/>
      <c r="F27" s="36"/>
      <c r="G27" s="124"/>
      <c r="H27" s="36"/>
      <c r="I27" s="124"/>
      <c r="K27" s="127"/>
    </row>
    <row r="28" spans="1:11" s="22" customFormat="1" ht="19.5" customHeight="1">
      <c r="A28" s="21" t="s">
        <v>80</v>
      </c>
      <c r="B28" s="122"/>
      <c r="C28" s="123">
        <v>41176</v>
      </c>
      <c r="D28" s="23"/>
      <c r="E28" s="126"/>
      <c r="F28" s="36"/>
      <c r="G28" s="124"/>
      <c r="H28" s="36"/>
      <c r="I28" s="124"/>
      <c r="K28" s="127"/>
    </row>
    <row r="29" spans="1:11" s="22" customFormat="1" ht="19.5" customHeight="1">
      <c r="A29" s="21" t="s">
        <v>81</v>
      </c>
      <c r="B29" s="122"/>
      <c r="C29" s="123">
        <v>41193</v>
      </c>
      <c r="D29" s="23"/>
      <c r="E29" s="126"/>
      <c r="F29" s="36"/>
      <c r="G29" s="124"/>
      <c r="H29" s="36"/>
      <c r="I29" s="124"/>
      <c r="K29" s="127"/>
    </row>
    <row r="30" spans="1:11" s="22" customFormat="1" ht="19.5" customHeight="1">
      <c r="A30" s="21" t="s">
        <v>82</v>
      </c>
      <c r="B30" s="122"/>
      <c r="C30" s="123">
        <v>41215</v>
      </c>
      <c r="D30" s="23"/>
      <c r="E30" s="126"/>
      <c r="F30" s="36"/>
      <c r="G30" s="124"/>
      <c r="H30" s="36"/>
      <c r="I30" s="124"/>
      <c r="K30" s="127"/>
    </row>
    <row r="31" spans="1:11" s="22" customFormat="1" ht="19.5" customHeight="1">
      <c r="A31" s="21" t="s">
        <v>85</v>
      </c>
      <c r="B31" s="122"/>
      <c r="C31" s="123">
        <v>41233</v>
      </c>
      <c r="D31" s="23"/>
      <c r="E31" s="126"/>
      <c r="F31" s="36"/>
      <c r="G31" s="124"/>
      <c r="H31" s="36"/>
      <c r="I31" s="124"/>
      <c r="K31" s="127"/>
    </row>
    <row r="32" spans="1:11" s="22" customFormat="1" ht="19.5" customHeight="1">
      <c r="A32" s="21" t="s">
        <v>84</v>
      </c>
      <c r="B32" s="122"/>
      <c r="C32" s="123">
        <v>41274</v>
      </c>
      <c r="D32" s="23"/>
      <c r="E32" s="126"/>
      <c r="F32" s="36"/>
      <c r="G32" s="124"/>
      <c r="H32" s="36"/>
      <c r="I32" s="124"/>
      <c r="K32" s="130"/>
    </row>
    <row r="33" spans="2:11" s="22" customFormat="1" ht="24.75" customHeight="1" thickBot="1">
      <c r="B33" s="23"/>
      <c r="C33" s="30" t="s">
        <v>6</v>
      </c>
      <c r="D33" s="22" t="s">
        <v>86</v>
      </c>
      <c r="E33" s="43">
        <f>SUM(E7:E32)</f>
        <v>19510522.72</v>
      </c>
      <c r="F33" s="36"/>
      <c r="G33" s="118"/>
      <c r="H33" s="37"/>
      <c r="I33" s="118"/>
      <c r="K33" s="23"/>
    </row>
    <row r="34" spans="2:11" s="22" customFormat="1" ht="24.75" customHeight="1" thickTop="1">
      <c r="B34" s="23"/>
      <c r="C34" s="31"/>
      <c r="E34" s="37"/>
      <c r="F34" s="36"/>
      <c r="G34" s="118"/>
      <c r="H34" s="37"/>
      <c r="I34" s="118"/>
      <c r="K34" s="23"/>
    </row>
    <row r="35" ht="19.5" customHeight="1">
      <c r="A35" s="122"/>
    </row>
    <row r="36" spans="1:3" ht="19.5" customHeight="1">
      <c r="A36" s="123"/>
      <c r="B36" s="127"/>
      <c r="C36" s="123"/>
    </row>
    <row r="38" spans="1:3" ht="19.5" customHeight="1">
      <c r="A38" s="20"/>
      <c r="B38" s="49"/>
      <c r="C38" s="62"/>
    </row>
    <row r="41" spans="1:7" ht="19.5" customHeight="1">
      <c r="A41" s="21" t="s">
        <v>12</v>
      </c>
      <c r="G41" s="128" t="s">
        <v>60</v>
      </c>
    </row>
    <row r="43" spans="1:10" ht="19.5" customHeight="1">
      <c r="A43" s="22" t="s">
        <v>14</v>
      </c>
      <c r="G43" s="213" t="s">
        <v>15</v>
      </c>
      <c r="H43" s="213"/>
      <c r="I43" s="213"/>
      <c r="J43" s="213"/>
    </row>
    <row r="44" spans="1:12" ht="19.5" customHeight="1">
      <c r="A44" s="21" t="s">
        <v>16</v>
      </c>
      <c r="G44" s="214" t="s">
        <v>17</v>
      </c>
      <c r="H44" s="214"/>
      <c r="I44" s="214"/>
      <c r="J44" s="214"/>
      <c r="K44" s="214"/>
      <c r="L44" s="214"/>
    </row>
    <row r="46" ht="19.5" customHeight="1">
      <c r="C46" s="21" t="s">
        <v>13</v>
      </c>
    </row>
    <row r="48" spans="3:6" ht="19.5" customHeight="1">
      <c r="C48" s="211" t="s">
        <v>61</v>
      </c>
      <c r="D48" s="211"/>
      <c r="E48" s="211"/>
      <c r="F48" s="211"/>
    </row>
    <row r="49" spans="3:6" ht="19.5" customHeight="1">
      <c r="C49" s="129" t="s">
        <v>62</v>
      </c>
      <c r="D49" s="129"/>
      <c r="E49" s="85"/>
      <c r="F49" s="85"/>
    </row>
  </sheetData>
  <sheetProtection sheet="1" objects="1" scenarios="1"/>
  <mergeCells count="5">
    <mergeCell ref="C48:F48"/>
    <mergeCell ref="A1:H1"/>
    <mergeCell ref="A2:E2"/>
    <mergeCell ref="G43:J43"/>
    <mergeCell ref="G44:L44"/>
  </mergeCells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D11" sqref="D11"/>
    </sheetView>
  </sheetViews>
  <sheetFormatPr defaultColWidth="9.140625" defaultRowHeight="19.5" customHeight="1"/>
  <cols>
    <col min="1" max="1" width="18.00390625" style="67" customWidth="1"/>
    <col min="2" max="2" width="16.57421875" style="67" customWidth="1"/>
    <col min="3" max="3" width="5.28125" style="140" bestFit="1" customWidth="1"/>
    <col min="4" max="4" width="16.8515625" style="67" customWidth="1"/>
    <col min="5" max="5" width="16.57421875" style="67" customWidth="1"/>
    <col min="6" max="6" width="16.7109375" style="67" customWidth="1"/>
    <col min="7" max="7" width="13.57421875" style="67" bestFit="1" customWidth="1"/>
    <col min="8" max="16384" width="9.140625" style="67" customWidth="1"/>
  </cols>
  <sheetData>
    <row r="1" spans="1:6" ht="19.5" customHeight="1">
      <c r="A1" s="215" t="s">
        <v>110</v>
      </c>
      <c r="B1" s="215"/>
      <c r="C1" s="215"/>
      <c r="D1" s="215"/>
      <c r="E1" s="215"/>
      <c r="F1" s="215"/>
    </row>
    <row r="2" spans="1:6" ht="19.5" customHeight="1">
      <c r="A2" s="215" t="s">
        <v>111</v>
      </c>
      <c r="B2" s="215"/>
      <c r="C2" s="215"/>
      <c r="D2" s="215"/>
      <c r="E2" s="215"/>
      <c r="F2" s="215"/>
    </row>
    <row r="3" spans="1:6" ht="19.5" customHeight="1">
      <c r="A3" s="215" t="s">
        <v>115</v>
      </c>
      <c r="B3" s="215"/>
      <c r="C3" s="215"/>
      <c r="D3" s="215"/>
      <c r="E3" s="215"/>
      <c r="F3" s="215"/>
    </row>
    <row r="4" ht="19.5" customHeight="1">
      <c r="A4" s="68"/>
    </row>
    <row r="5" spans="1:6" ht="19.5" customHeight="1">
      <c r="A5" s="68"/>
      <c r="B5" s="220" t="s">
        <v>66</v>
      </c>
      <c r="C5" s="219"/>
      <c r="D5" s="218" t="s">
        <v>65</v>
      </c>
      <c r="E5" s="219"/>
      <c r="F5" s="221" t="s">
        <v>6</v>
      </c>
    </row>
    <row r="6" spans="2:6" ht="1.5" customHeight="1">
      <c r="B6" s="83"/>
      <c r="C6" s="141"/>
      <c r="D6" s="93"/>
      <c r="E6" s="90"/>
      <c r="F6" s="222"/>
    </row>
    <row r="7" spans="1:6" s="68" customFormat="1" ht="30" customHeight="1" thickBot="1">
      <c r="A7" s="87"/>
      <c r="B7" s="216" t="s">
        <v>87</v>
      </c>
      <c r="C7" s="217"/>
      <c r="D7" s="94" t="s">
        <v>67</v>
      </c>
      <c r="E7" s="95" t="s">
        <v>58</v>
      </c>
      <c r="F7" s="223"/>
    </row>
    <row r="8" spans="1:6" ht="4.5" customHeight="1">
      <c r="A8" s="73"/>
      <c r="B8" s="69"/>
      <c r="C8" s="141"/>
      <c r="D8" s="93"/>
      <c r="E8" s="96"/>
      <c r="F8" s="155"/>
    </row>
    <row r="9" spans="1:6" ht="19.5" customHeight="1">
      <c r="A9" s="75" t="s">
        <v>47</v>
      </c>
      <c r="B9" s="82"/>
      <c r="C9" s="142"/>
      <c r="D9" s="97"/>
      <c r="E9" s="98"/>
      <c r="F9" s="156">
        <f>SUM(B9:E9)</f>
        <v>0</v>
      </c>
    </row>
    <row r="10" spans="1:6" ht="19.5" customHeight="1">
      <c r="A10" s="72" t="s">
        <v>48</v>
      </c>
      <c r="B10" s="88"/>
      <c r="C10" s="143"/>
      <c r="D10" s="198">
        <f>4435198.75+75.15</f>
        <v>4435273.9</v>
      </c>
      <c r="E10" s="99"/>
      <c r="F10" s="157">
        <f>SUM(B10:E10)</f>
        <v>4435273.9</v>
      </c>
    </row>
    <row r="11" spans="1:6" ht="19.5" customHeight="1" thickBot="1">
      <c r="A11" s="70" t="s">
        <v>49</v>
      </c>
      <c r="B11" s="199"/>
      <c r="C11" s="144"/>
      <c r="D11" s="100"/>
      <c r="E11" s="101"/>
      <c r="F11" s="158">
        <f>SUM(B11:E11)</f>
        <v>0</v>
      </c>
    </row>
    <row r="12" spans="1:6" ht="19.5" customHeight="1" thickBot="1">
      <c r="A12" s="74" t="s">
        <v>10</v>
      </c>
      <c r="B12" s="71">
        <f>SUM(B9:B11)</f>
        <v>0</v>
      </c>
      <c r="C12" s="145"/>
      <c r="D12" s="102">
        <f>SUM(D9:D11)</f>
        <v>4435273.9</v>
      </c>
      <c r="E12" s="103">
        <f>SUM(E9:E11)</f>
        <v>0</v>
      </c>
      <c r="F12" s="159">
        <f>SUM(F9:F11)</f>
        <v>4435273.9</v>
      </c>
    </row>
    <row r="13" spans="1:6" ht="19.5" customHeight="1">
      <c r="A13" s="76"/>
      <c r="B13" s="83"/>
      <c r="C13" s="141"/>
      <c r="D13" s="108"/>
      <c r="E13" s="90"/>
      <c r="F13" s="160"/>
    </row>
    <row r="14" spans="1:7" ht="19.5" customHeight="1">
      <c r="A14" s="72" t="s">
        <v>50</v>
      </c>
      <c r="B14" s="84"/>
      <c r="C14" s="189"/>
      <c r="D14" s="104"/>
      <c r="E14" s="190"/>
      <c r="F14" s="157">
        <f>+E14+B14</f>
        <v>0</v>
      </c>
      <c r="G14" s="80"/>
    </row>
    <row r="15" spans="1:6" ht="19.5" customHeight="1">
      <c r="A15" s="72" t="s">
        <v>51</v>
      </c>
      <c r="B15" s="84"/>
      <c r="C15" s="187"/>
      <c r="D15" s="105"/>
      <c r="E15" s="99"/>
      <c r="F15" s="157">
        <f>+B15</f>
        <v>0</v>
      </c>
    </row>
    <row r="16" spans="1:6" ht="19.5" customHeight="1" thickBot="1">
      <c r="A16" s="70" t="s">
        <v>52</v>
      </c>
      <c r="B16" s="139"/>
      <c r="C16" s="186"/>
      <c r="D16" s="106"/>
      <c r="E16" s="101"/>
      <c r="F16" s="161">
        <f>+B16</f>
        <v>0</v>
      </c>
    </row>
    <row r="17" spans="1:6" s="197" customFormat="1" ht="24.75" customHeight="1" thickBot="1">
      <c r="A17" s="201" t="s">
        <v>10</v>
      </c>
      <c r="B17" s="193">
        <f>SUM(B14:B16)</f>
        <v>0</v>
      </c>
      <c r="C17" s="194"/>
      <c r="D17" s="202">
        <f>SUM(D14:D16)</f>
        <v>0</v>
      </c>
      <c r="E17" s="195">
        <f>+E14</f>
        <v>0</v>
      </c>
      <c r="F17" s="196">
        <f>SUM(F14:F16)</f>
        <v>0</v>
      </c>
    </row>
    <row r="18" spans="1:6" s="68" customFormat="1" ht="19.5" customHeight="1">
      <c r="A18" s="72" t="s">
        <v>53</v>
      </c>
      <c r="B18" s="84"/>
      <c r="C18" s="146"/>
      <c r="D18" s="104"/>
      <c r="E18" s="107"/>
      <c r="F18" s="157">
        <f>+D18</f>
        <v>0</v>
      </c>
    </row>
    <row r="19" spans="1:6" s="68" customFormat="1" ht="19.5" customHeight="1">
      <c r="A19" s="72" t="s">
        <v>54</v>
      </c>
      <c r="B19" s="88"/>
      <c r="C19" s="143"/>
      <c r="D19" s="104"/>
      <c r="E19" s="99"/>
      <c r="F19" s="157">
        <f>+D19</f>
        <v>0</v>
      </c>
    </row>
    <row r="20" spans="1:6" s="68" customFormat="1" ht="19.5" customHeight="1" thickBot="1">
      <c r="A20" s="70" t="s">
        <v>55</v>
      </c>
      <c r="B20" s="200"/>
      <c r="C20" s="149"/>
      <c r="D20" s="100"/>
      <c r="E20" s="101"/>
      <c r="F20" s="157">
        <f>+B20</f>
        <v>0</v>
      </c>
    </row>
    <row r="21" spans="1:6" s="203" customFormat="1" ht="19.5" customHeight="1" thickBot="1">
      <c r="A21" s="201" t="s">
        <v>10</v>
      </c>
      <c r="B21" s="193">
        <f>SUM(B18:B20)</f>
        <v>0</v>
      </c>
      <c r="C21" s="194"/>
      <c r="D21" s="202">
        <f>SUM(D18:D20)</f>
        <v>0</v>
      </c>
      <c r="E21" s="195">
        <f>SUM(E18:E20)</f>
        <v>0</v>
      </c>
      <c r="F21" s="196">
        <f>SUM(F18:F20)</f>
        <v>0</v>
      </c>
    </row>
    <row r="22" spans="1:6" ht="19.5" customHeight="1">
      <c r="A22" s="74"/>
      <c r="B22" s="151"/>
      <c r="C22" s="148"/>
      <c r="D22" s="153"/>
      <c r="E22" s="92"/>
      <c r="F22" s="162"/>
    </row>
    <row r="23" spans="1:6" ht="19.5" customHeight="1">
      <c r="A23" s="69" t="s">
        <v>56</v>
      </c>
      <c r="B23" s="207"/>
      <c r="C23" s="141"/>
      <c r="D23" s="154"/>
      <c r="E23" s="90"/>
      <c r="F23" s="155"/>
    </row>
    <row r="24" spans="1:6" ht="19.5" customHeight="1">
      <c r="A24" s="69" t="s">
        <v>57</v>
      </c>
      <c r="B24" s="69"/>
      <c r="C24" s="141"/>
      <c r="D24" s="154"/>
      <c r="E24" s="90"/>
      <c r="F24" s="155"/>
    </row>
    <row r="25" spans="1:6" ht="19.5" customHeight="1" thickBot="1">
      <c r="A25" s="69" t="s">
        <v>55</v>
      </c>
      <c r="B25" s="152"/>
      <c r="C25" s="147"/>
      <c r="D25" s="150"/>
      <c r="E25" s="91"/>
      <c r="F25" s="163"/>
    </row>
    <row r="26" spans="1:6" s="197" customFormat="1" ht="24.75" customHeight="1" thickBot="1">
      <c r="A26" s="201" t="s">
        <v>10</v>
      </c>
      <c r="B26" s="208">
        <f>+B23</f>
        <v>0</v>
      </c>
      <c r="C26" s="204"/>
      <c r="D26" s="205"/>
      <c r="E26" s="206"/>
      <c r="F26" s="209">
        <f>+B26</f>
        <v>0</v>
      </c>
    </row>
    <row r="27" spans="1:6" ht="19.5" customHeight="1" thickBot="1">
      <c r="A27" s="69"/>
      <c r="B27" s="83"/>
      <c r="C27" s="141"/>
      <c r="D27" s="150"/>
      <c r="E27" s="90"/>
      <c r="F27" s="155"/>
    </row>
    <row r="28" spans="1:6" s="197" customFormat="1" ht="24.75" customHeight="1" thickBot="1">
      <c r="A28" s="192" t="s">
        <v>20</v>
      </c>
      <c r="B28" s="193">
        <f>+B26+B21+B17+B12</f>
        <v>0</v>
      </c>
      <c r="C28" s="194"/>
      <c r="D28" s="193">
        <f>+D26+D21+D17+D12</f>
        <v>4435273.9</v>
      </c>
      <c r="E28" s="195">
        <f>+E26+E21+E17+E12</f>
        <v>0</v>
      </c>
      <c r="F28" s="196">
        <f>+F26+F21+F17+F12</f>
        <v>4435273.9</v>
      </c>
    </row>
    <row r="29" spans="2:6" ht="19.5" customHeight="1">
      <c r="B29" s="109"/>
      <c r="D29" s="83"/>
      <c r="F29" s="81"/>
    </row>
    <row r="30" spans="2:6" ht="19.5" customHeight="1">
      <c r="B30" s="188"/>
      <c r="D30" s="83"/>
      <c r="F30" s="81"/>
    </row>
    <row r="31" spans="2:4" ht="19.5" customHeight="1">
      <c r="B31" s="188"/>
      <c r="D31" s="83"/>
    </row>
    <row r="32" spans="2:4" ht="19.5" customHeight="1">
      <c r="B32" s="188"/>
      <c r="D32" s="83"/>
    </row>
    <row r="33" spans="2:6" ht="19.5" customHeight="1">
      <c r="B33" s="188"/>
      <c r="F33" s="81"/>
    </row>
    <row r="35" ht="19.5" customHeight="1">
      <c r="A35" s="89"/>
    </row>
    <row r="36" ht="19.5" customHeight="1">
      <c r="A36" s="89"/>
    </row>
  </sheetData>
  <sheetProtection sheet="1" objects="1" scenarios="1"/>
  <mergeCells count="7">
    <mergeCell ref="A1:F1"/>
    <mergeCell ref="A3:F3"/>
    <mergeCell ref="A2:F2"/>
    <mergeCell ref="B7:C7"/>
    <mergeCell ref="D5:E5"/>
    <mergeCell ref="B5:C5"/>
    <mergeCell ref="F5:F7"/>
  </mergeCells>
  <printOptions horizontalCentered="1"/>
  <pageMargins left="0.25" right="0.2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S11"/>
    </sheetView>
  </sheetViews>
  <sheetFormatPr defaultColWidth="9.140625" defaultRowHeight="19.5" customHeight="1"/>
  <cols>
    <col min="1" max="1" width="22.140625" style="21" bestFit="1" customWidth="1"/>
    <col min="2" max="2" width="1.57421875" style="21" customWidth="1"/>
    <col min="3" max="3" width="17.7109375" style="20" bestFit="1" customWidth="1"/>
    <col min="4" max="4" width="0.71875" style="20" customWidth="1"/>
    <col min="5" max="5" width="16.421875" style="20" bestFit="1" customWidth="1"/>
    <col min="6" max="6" width="0.9921875" style="20" customWidth="1"/>
    <col min="7" max="7" width="17.7109375" style="20" bestFit="1" customWidth="1"/>
    <col min="8" max="8" width="1.57421875" style="39" customWidth="1"/>
    <col min="9" max="9" width="16.8515625" style="20" bestFit="1" customWidth="1"/>
    <col min="10" max="10" width="0.85546875" style="20" customWidth="1"/>
    <col min="11" max="11" width="16.8515625" style="20" bestFit="1" customWidth="1"/>
    <col min="12" max="12" width="0.85546875" style="20" customWidth="1"/>
    <col min="13" max="13" width="19.140625" style="20" customWidth="1"/>
    <col min="14" max="14" width="1.7109375" style="39" customWidth="1"/>
    <col min="15" max="15" width="17.7109375" style="20" bestFit="1" customWidth="1"/>
    <col min="16" max="16" width="0.85546875" style="20" customWidth="1"/>
    <col min="17" max="17" width="16.8515625" style="20" bestFit="1" customWidth="1"/>
    <col min="18" max="18" width="0.85546875" style="20" customWidth="1"/>
    <col min="19" max="19" width="17.7109375" style="20" bestFit="1" customWidth="1"/>
    <col min="20" max="20" width="21.421875" style="21" bestFit="1" customWidth="1"/>
    <col min="21" max="16384" width="9.140625" style="21" customWidth="1"/>
  </cols>
  <sheetData>
    <row r="1" spans="1:3" ht="19.5" customHeight="1">
      <c r="A1" s="225" t="s">
        <v>37</v>
      </c>
      <c r="B1" s="225"/>
      <c r="C1" s="225"/>
    </row>
    <row r="2" spans="1:3" ht="19.5" customHeight="1">
      <c r="A2" s="210" t="s">
        <v>116</v>
      </c>
      <c r="B2" s="47"/>
      <c r="C2" s="48"/>
    </row>
    <row r="3" spans="1:3" ht="19.5" customHeight="1">
      <c r="A3" s="22"/>
      <c r="B3" s="22"/>
      <c r="C3" s="36"/>
    </row>
    <row r="4" spans="3:19" s="22" customFormat="1" ht="19.5" customHeight="1">
      <c r="C4" s="224" t="s">
        <v>46</v>
      </c>
      <c r="D4" s="224"/>
      <c r="E4" s="224"/>
      <c r="F4" s="224"/>
      <c r="G4" s="224"/>
      <c r="H4" s="44"/>
      <c r="I4" s="224" t="s">
        <v>31</v>
      </c>
      <c r="J4" s="224"/>
      <c r="K4" s="224"/>
      <c r="L4" s="224"/>
      <c r="M4" s="224"/>
      <c r="N4" s="44"/>
      <c r="O4" s="224" t="s">
        <v>32</v>
      </c>
      <c r="P4" s="224"/>
      <c r="Q4" s="224"/>
      <c r="R4" s="224"/>
      <c r="S4" s="224"/>
    </row>
    <row r="5" spans="3:19" s="23" customFormat="1" ht="19.5" customHeight="1">
      <c r="C5" s="24" t="s">
        <v>24</v>
      </c>
      <c r="D5" s="25"/>
      <c r="E5" s="24" t="s">
        <v>25</v>
      </c>
      <c r="F5" s="25"/>
      <c r="G5" s="24" t="s">
        <v>10</v>
      </c>
      <c r="H5" s="44"/>
      <c r="I5" s="24" t="s">
        <v>24</v>
      </c>
      <c r="J5" s="25"/>
      <c r="K5" s="24" t="s">
        <v>25</v>
      </c>
      <c r="L5" s="25"/>
      <c r="M5" s="24" t="s">
        <v>10</v>
      </c>
      <c r="N5" s="44"/>
      <c r="O5" s="24" t="s">
        <v>24</v>
      </c>
      <c r="P5" s="25"/>
      <c r="Q5" s="24" t="s">
        <v>25</v>
      </c>
      <c r="R5" s="25"/>
      <c r="S5" s="24" t="s">
        <v>10</v>
      </c>
    </row>
    <row r="6" spans="1:3" ht="19.5" customHeight="1">
      <c r="A6" s="136" t="s">
        <v>41</v>
      </c>
      <c r="B6" s="22"/>
      <c r="C6" s="85"/>
    </row>
    <row r="7" spans="1:19" ht="19.5" customHeight="1">
      <c r="A7" s="21" t="s">
        <v>26</v>
      </c>
      <c r="C7" s="20">
        <v>3532100.27</v>
      </c>
      <c r="E7" s="20">
        <v>50360.87</v>
      </c>
      <c r="G7" s="26">
        <f>+E7+C7</f>
        <v>3582461.14</v>
      </c>
      <c r="I7" s="20">
        <v>19222190.05</v>
      </c>
      <c r="K7" s="20">
        <v>288332.67</v>
      </c>
      <c r="M7" s="26">
        <f>+K7+I7</f>
        <v>19510522.720000003</v>
      </c>
      <c r="O7" s="20">
        <f>+C7-I7</f>
        <v>-15690089.780000001</v>
      </c>
      <c r="Q7" s="20">
        <f>+E7-K7</f>
        <v>-237971.8</v>
      </c>
      <c r="S7" s="26">
        <f>+Q7+O7</f>
        <v>-15928061.580000002</v>
      </c>
    </row>
    <row r="8" spans="1:20" ht="19.5" customHeight="1">
      <c r="A8" s="21" t="s">
        <v>27</v>
      </c>
      <c r="C8" s="20">
        <v>144721721.33</v>
      </c>
      <c r="E8" s="20">
        <f>13715653.98+75.15</f>
        <v>13715729.13</v>
      </c>
      <c r="G8" s="26">
        <f>+E8+C8</f>
        <v>158437450.46</v>
      </c>
      <c r="I8" s="20">
        <v>148773040.95</v>
      </c>
      <c r="K8" s="20">
        <v>14099608.26</v>
      </c>
      <c r="M8" s="26">
        <f>+K8+I8</f>
        <v>162872649.20999998</v>
      </c>
      <c r="O8" s="20">
        <f>+C8-I8</f>
        <v>-4051319.619999975</v>
      </c>
      <c r="Q8" s="20">
        <f>+E8-K8</f>
        <v>-383879.12999999896</v>
      </c>
      <c r="S8" s="26">
        <f>+Q8+O8</f>
        <v>-4435198.749999974</v>
      </c>
      <c r="T8" s="27"/>
    </row>
    <row r="9" spans="1:19" ht="19.5" customHeight="1" thickBot="1">
      <c r="A9" s="21" t="s">
        <v>38</v>
      </c>
      <c r="C9" s="28">
        <v>3323750.13</v>
      </c>
      <c r="D9" s="28"/>
      <c r="E9" s="28">
        <v>364796.33</v>
      </c>
      <c r="F9" s="28"/>
      <c r="G9" s="29">
        <f>+E9+C9</f>
        <v>3688546.46</v>
      </c>
      <c r="I9" s="28">
        <v>18291547.15</v>
      </c>
      <c r="J9" s="28"/>
      <c r="K9" s="28">
        <v>2009233.25</v>
      </c>
      <c r="L9" s="28"/>
      <c r="M9" s="29">
        <f>+K9+I9</f>
        <v>20300780.4</v>
      </c>
      <c r="O9" s="28">
        <f>+C9-I9</f>
        <v>-14967797.02</v>
      </c>
      <c r="P9" s="28"/>
      <c r="Q9" s="28">
        <f>+E9-K9</f>
        <v>-1644436.92</v>
      </c>
      <c r="R9" s="28"/>
      <c r="S9" s="29">
        <f>+Q9+O9</f>
        <v>-16612233.94</v>
      </c>
    </row>
    <row r="10" spans="1:19" s="22" customFormat="1" ht="19.5" customHeight="1" thickBot="1">
      <c r="A10" s="137" t="s">
        <v>44</v>
      </c>
      <c r="B10" s="31"/>
      <c r="C10" s="32">
        <f>SUM(C7:C9)</f>
        <v>151577571.73000002</v>
      </c>
      <c r="D10" s="33"/>
      <c r="E10" s="32">
        <f>SUM(E7:E9)</f>
        <v>14130886.33</v>
      </c>
      <c r="F10" s="33"/>
      <c r="G10" s="32">
        <f>SUM(G7:G9)</f>
        <v>165708458.06</v>
      </c>
      <c r="H10" s="44"/>
      <c r="I10" s="32">
        <f>SUM(I7:I9)</f>
        <v>186286778.15</v>
      </c>
      <c r="J10" s="33"/>
      <c r="K10" s="32">
        <f>SUM(K7:K9)</f>
        <v>16397174.18</v>
      </c>
      <c r="L10" s="33"/>
      <c r="M10" s="32">
        <f>SUM(M7:M9)</f>
        <v>202683952.32999998</v>
      </c>
      <c r="N10" s="46"/>
      <c r="O10" s="32">
        <f>SUM(O7:O9)</f>
        <v>-34709206.41999997</v>
      </c>
      <c r="P10" s="33"/>
      <c r="Q10" s="32">
        <f>SUM(Q7:Q9)</f>
        <v>-2266287.8499999987</v>
      </c>
      <c r="R10" s="33"/>
      <c r="S10" s="32">
        <f>SUM(S7:S9)</f>
        <v>-36975494.26999997</v>
      </c>
    </row>
    <row r="11" spans="1:19" s="22" customFormat="1" ht="19.5" customHeight="1">
      <c r="A11" s="30"/>
      <c r="B11" s="31"/>
      <c r="C11" s="79"/>
      <c r="D11" s="37"/>
      <c r="E11" s="79"/>
      <c r="F11" s="37"/>
      <c r="G11" s="79"/>
      <c r="H11" s="44"/>
      <c r="I11" s="79"/>
      <c r="J11" s="37"/>
      <c r="K11" s="79"/>
      <c r="L11" s="37"/>
      <c r="M11" s="79"/>
      <c r="N11" s="46"/>
      <c r="O11" s="79"/>
      <c r="P11" s="37"/>
      <c r="Q11" s="79"/>
      <c r="R11" s="37"/>
      <c r="S11" s="79"/>
    </row>
    <row r="12" spans="1:2" ht="19.5" customHeight="1">
      <c r="A12" s="136" t="s">
        <v>42</v>
      </c>
      <c r="B12" s="22"/>
    </row>
    <row r="13" spans="1:20" ht="19.5" customHeight="1">
      <c r="A13" s="21" t="s">
        <v>39</v>
      </c>
      <c r="G13" s="26">
        <f>+E13+C13</f>
        <v>0</v>
      </c>
      <c r="M13" s="26">
        <f>+K13+I13</f>
        <v>0</v>
      </c>
      <c r="O13" s="20">
        <f>+C13-I13</f>
        <v>0</v>
      </c>
      <c r="Q13" s="20">
        <f>+E13-K13</f>
        <v>0</v>
      </c>
      <c r="S13" s="26">
        <f>+Q13+O13</f>
        <v>0</v>
      </c>
      <c r="T13" s="27"/>
    </row>
    <row r="14" spans="1:19" ht="19.5" customHeight="1">
      <c r="A14" s="21" t="s">
        <v>28</v>
      </c>
      <c r="G14" s="26">
        <f>+E14+C14</f>
        <v>0</v>
      </c>
      <c r="H14" s="45"/>
      <c r="M14" s="26">
        <f>+K14+I14</f>
        <v>0</v>
      </c>
      <c r="O14" s="20">
        <f>+C14-I14</f>
        <v>0</v>
      </c>
      <c r="Q14" s="20">
        <f>+E14-K14</f>
        <v>0</v>
      </c>
      <c r="S14" s="26">
        <f>+Q14+O14</f>
        <v>0</v>
      </c>
    </row>
    <row r="15" spans="1:19" ht="19.5" customHeight="1" thickBot="1">
      <c r="A15" s="21" t="s">
        <v>29</v>
      </c>
      <c r="C15" s="28"/>
      <c r="D15" s="28"/>
      <c r="E15" s="28"/>
      <c r="F15" s="28"/>
      <c r="G15" s="29">
        <f>+E15+C15</f>
        <v>0</v>
      </c>
      <c r="I15" s="28"/>
      <c r="J15" s="28"/>
      <c r="K15" s="28"/>
      <c r="L15" s="28"/>
      <c r="M15" s="29">
        <f>+K15+I15</f>
        <v>0</v>
      </c>
      <c r="O15" s="28">
        <f>+C15-I15</f>
        <v>0</v>
      </c>
      <c r="P15" s="28"/>
      <c r="Q15" s="28">
        <f>+E15-K15</f>
        <v>0</v>
      </c>
      <c r="R15" s="28"/>
      <c r="S15" s="29">
        <f>+Q15+O15</f>
        <v>0</v>
      </c>
    </row>
    <row r="16" spans="1:20" s="22" customFormat="1" ht="19.5" customHeight="1" thickBot="1">
      <c r="A16" s="137" t="s">
        <v>45</v>
      </c>
      <c r="B16" s="31"/>
      <c r="C16" s="32">
        <f>SUM(C13:C15)</f>
        <v>0</v>
      </c>
      <c r="D16" s="33"/>
      <c r="E16" s="32">
        <f>SUM(E13:E15)</f>
        <v>0</v>
      </c>
      <c r="F16" s="33"/>
      <c r="G16" s="32">
        <f>SUM(G13:G15)</f>
        <v>0</v>
      </c>
      <c r="H16" s="39"/>
      <c r="I16" s="32">
        <f>SUM(I13:I15)</f>
        <v>0</v>
      </c>
      <c r="J16" s="33"/>
      <c r="K16" s="32">
        <f>SUM(K13:K15)</f>
        <v>0</v>
      </c>
      <c r="L16" s="33"/>
      <c r="M16" s="32">
        <f>SUM(M13:M15)</f>
        <v>0</v>
      </c>
      <c r="N16" s="39"/>
      <c r="O16" s="32">
        <f>SUM(O13:O15)</f>
        <v>0</v>
      </c>
      <c r="P16" s="32"/>
      <c r="Q16" s="32">
        <f>SUM(Q13:Q15)</f>
        <v>0</v>
      </c>
      <c r="R16" s="33"/>
      <c r="S16" s="32">
        <f>SUM(S13:S15)</f>
        <v>0</v>
      </c>
      <c r="T16" s="34"/>
    </row>
    <row r="17" spans="1:20" s="22" customFormat="1" ht="19.5" customHeight="1">
      <c r="A17" s="137"/>
      <c r="B17" s="31"/>
      <c r="C17" s="37"/>
      <c r="D17" s="37"/>
      <c r="E17" s="37"/>
      <c r="F17" s="37"/>
      <c r="G17" s="79"/>
      <c r="H17" s="39"/>
      <c r="I17" s="79"/>
      <c r="J17" s="37"/>
      <c r="K17" s="79"/>
      <c r="L17" s="37"/>
      <c r="M17" s="79"/>
      <c r="N17" s="39"/>
      <c r="O17" s="37"/>
      <c r="P17" s="37"/>
      <c r="Q17" s="37"/>
      <c r="R17" s="37"/>
      <c r="S17" s="79"/>
      <c r="T17" s="34"/>
    </row>
    <row r="18" spans="1:9" ht="19.5" customHeight="1">
      <c r="A18" s="136" t="s">
        <v>43</v>
      </c>
      <c r="B18" s="22"/>
      <c r="I18" s="35"/>
    </row>
    <row r="19" spans="1:19" ht="19.5" customHeight="1">
      <c r="A19" s="21" t="s">
        <v>30</v>
      </c>
      <c r="G19" s="26">
        <f>+E19+C19</f>
        <v>0</v>
      </c>
      <c r="M19" s="26">
        <f>+K19+I19</f>
        <v>0</v>
      </c>
      <c r="O19" s="20">
        <f>+C19-I19</f>
        <v>0</v>
      </c>
      <c r="Q19" s="20">
        <f>+E19-K19</f>
        <v>0</v>
      </c>
      <c r="S19" s="26">
        <f>+Q19+O19</f>
        <v>0</v>
      </c>
    </row>
    <row r="20" spans="1:19" ht="19.5" customHeight="1">
      <c r="A20" s="21" t="s">
        <v>88</v>
      </c>
      <c r="E20" s="78"/>
      <c r="G20" s="26">
        <f>+E20+C20</f>
        <v>0</v>
      </c>
      <c r="M20" s="26">
        <f>+K20+I20</f>
        <v>0</v>
      </c>
      <c r="O20" s="38">
        <f>+C20-I20</f>
        <v>0</v>
      </c>
      <c r="P20" s="38"/>
      <c r="Q20" s="38">
        <f>+E20-K20</f>
        <v>0</v>
      </c>
      <c r="R20" s="38"/>
      <c r="S20" s="126">
        <f>+Q20+O20</f>
        <v>0</v>
      </c>
    </row>
    <row r="21" spans="1:19" ht="19.5" customHeight="1" thickBot="1">
      <c r="A21" s="21" t="s">
        <v>89</v>
      </c>
      <c r="C21" s="28"/>
      <c r="D21" s="28"/>
      <c r="E21" s="28"/>
      <c r="F21" s="28"/>
      <c r="G21" s="29">
        <f>+E21+C21</f>
        <v>0</v>
      </c>
      <c r="I21" s="28"/>
      <c r="J21" s="28"/>
      <c r="K21" s="28"/>
      <c r="L21" s="28"/>
      <c r="M21" s="29">
        <f>+K21+I21</f>
        <v>0</v>
      </c>
      <c r="O21" s="28">
        <f>+C21-I21</f>
        <v>0</v>
      </c>
      <c r="P21" s="28"/>
      <c r="Q21" s="28">
        <f>+E21-K21</f>
        <v>0</v>
      </c>
      <c r="R21" s="28"/>
      <c r="S21" s="29">
        <f>+Q21+O21</f>
        <v>0</v>
      </c>
    </row>
    <row r="22" spans="1:19" ht="19.5" customHeight="1" thickBot="1">
      <c r="A22" s="137" t="s">
        <v>59</v>
      </c>
      <c r="B22" s="31"/>
      <c r="C22" s="32">
        <f>SUM(C19:C21)</f>
        <v>0</v>
      </c>
      <c r="D22" s="33"/>
      <c r="E22" s="32">
        <f>SUM(E19:E21)</f>
        <v>0</v>
      </c>
      <c r="F22" s="32">
        <f>SUM(F19:F21)</f>
        <v>0</v>
      </c>
      <c r="G22" s="32">
        <f>SUM(G19:G21)</f>
        <v>0</v>
      </c>
      <c r="H22" s="44"/>
      <c r="I22" s="32">
        <f>SUM(I19:I21)</f>
        <v>0</v>
      </c>
      <c r="J22" s="32">
        <f>SUM(J19:J21)</f>
        <v>0</v>
      </c>
      <c r="K22" s="32">
        <f>SUM(K19:K21)</f>
        <v>0</v>
      </c>
      <c r="L22" s="32">
        <f>SUM(L19:L21)</f>
        <v>0</v>
      </c>
      <c r="M22" s="32">
        <f>SUM(M19:M21)</f>
        <v>0</v>
      </c>
      <c r="N22" s="46"/>
      <c r="O22" s="32">
        <f>SUM(O19:O21)</f>
        <v>0</v>
      </c>
      <c r="P22" s="33"/>
      <c r="Q22" s="32">
        <f>SUM(Q19:Q21)</f>
        <v>0</v>
      </c>
      <c r="R22" s="33"/>
      <c r="S22" s="32">
        <f>SUM(S19:S21)</f>
        <v>0</v>
      </c>
    </row>
    <row r="23" spans="1:19" ht="19.5" customHeight="1">
      <c r="A23" s="137"/>
      <c r="B23" s="31"/>
      <c r="C23" s="79"/>
      <c r="D23" s="37"/>
      <c r="E23" s="79"/>
      <c r="F23" s="79"/>
      <c r="G23" s="79"/>
      <c r="H23" s="44"/>
      <c r="I23" s="79"/>
      <c r="J23" s="79"/>
      <c r="K23" s="79"/>
      <c r="L23" s="79"/>
      <c r="M23" s="79"/>
      <c r="N23" s="46"/>
      <c r="O23" s="79"/>
      <c r="P23" s="37"/>
      <c r="Q23" s="79"/>
      <c r="R23" s="37"/>
      <c r="S23" s="79"/>
    </row>
    <row r="24" spans="1:9" ht="19.5" customHeight="1">
      <c r="A24" s="136" t="s">
        <v>92</v>
      </c>
      <c r="B24" s="22"/>
      <c r="I24" s="35"/>
    </row>
    <row r="25" spans="1:19" ht="19.5" customHeight="1">
      <c r="A25" s="21" t="s">
        <v>93</v>
      </c>
      <c r="G25" s="26">
        <f>+E25+C25</f>
        <v>0</v>
      </c>
      <c r="M25" s="26">
        <f>+K25+I25</f>
        <v>0</v>
      </c>
      <c r="O25" s="20">
        <f>+C25-I25</f>
        <v>0</v>
      </c>
      <c r="Q25" s="20">
        <f>+E25-K25</f>
        <v>0</v>
      </c>
      <c r="S25" s="26">
        <f>+Q25+O25</f>
        <v>0</v>
      </c>
    </row>
    <row r="26" spans="1:19" ht="19.5" customHeight="1">
      <c r="A26" s="21" t="s">
        <v>94</v>
      </c>
      <c r="G26" s="26">
        <f>+E26+C26</f>
        <v>0</v>
      </c>
      <c r="M26" s="26">
        <f>+K26+I26</f>
        <v>0</v>
      </c>
      <c r="O26" s="38">
        <f>+C26-I26</f>
        <v>0</v>
      </c>
      <c r="P26" s="38"/>
      <c r="Q26" s="38">
        <f>+E26-K26</f>
        <v>0</v>
      </c>
      <c r="R26" s="38"/>
      <c r="S26" s="126">
        <f>+Q26+O26</f>
        <v>0</v>
      </c>
    </row>
    <row r="27" spans="1:19" ht="19.5" customHeight="1" thickBot="1">
      <c r="A27" s="21" t="s">
        <v>95</v>
      </c>
      <c r="C27" s="28"/>
      <c r="D27" s="28"/>
      <c r="E27" s="28"/>
      <c r="F27" s="28"/>
      <c r="G27" s="29">
        <f>+E27+C27</f>
        <v>0</v>
      </c>
      <c r="I27" s="28"/>
      <c r="J27" s="28"/>
      <c r="K27" s="28"/>
      <c r="L27" s="28"/>
      <c r="M27" s="29">
        <f>+K27+I27</f>
        <v>0</v>
      </c>
      <c r="O27" s="28">
        <f>+C27-I27</f>
        <v>0</v>
      </c>
      <c r="P27" s="28"/>
      <c r="Q27" s="28">
        <f>+E27-K27</f>
        <v>0</v>
      </c>
      <c r="R27" s="28"/>
      <c r="S27" s="29">
        <f>+Q27+O27</f>
        <v>0</v>
      </c>
    </row>
    <row r="28" spans="1:19" ht="19.5" customHeight="1" thickBot="1">
      <c r="A28" s="137" t="s">
        <v>96</v>
      </c>
      <c r="B28" s="31"/>
      <c r="C28" s="32">
        <f>SUM(C25:C27)</f>
        <v>0</v>
      </c>
      <c r="D28" s="33"/>
      <c r="E28" s="32">
        <f>SUM(E25:E27)</f>
        <v>0</v>
      </c>
      <c r="F28" s="32">
        <f>SUM(F25:F27)</f>
        <v>0</v>
      </c>
      <c r="G28" s="32">
        <f>SUM(G25:G27)</f>
        <v>0</v>
      </c>
      <c r="H28" s="44"/>
      <c r="I28" s="32">
        <f>SUM(I25:I27)</f>
        <v>0</v>
      </c>
      <c r="J28" s="32">
        <f>SUM(J25:J27)</f>
        <v>0</v>
      </c>
      <c r="K28" s="32">
        <f>SUM(K25:K27)</f>
        <v>0</v>
      </c>
      <c r="L28" s="32">
        <f>SUM(L25:L27)</f>
        <v>0</v>
      </c>
      <c r="M28" s="32">
        <f>SUM(M25:M27)</f>
        <v>0</v>
      </c>
      <c r="N28" s="46"/>
      <c r="O28" s="32">
        <f>SUM(O25:O27)</f>
        <v>0</v>
      </c>
      <c r="P28" s="33"/>
      <c r="Q28" s="32">
        <f>SUM(Q25:Q27)</f>
        <v>0</v>
      </c>
      <c r="R28" s="33"/>
      <c r="S28" s="32">
        <f>SUM(S25:S27)</f>
        <v>0</v>
      </c>
    </row>
    <row r="29" spans="1:19" s="133" customFormat="1" ht="24.75" customHeight="1" thickBot="1">
      <c r="A29" s="133" t="s">
        <v>20</v>
      </c>
      <c r="C29" s="134">
        <f>+C22+C16+C10+C28</f>
        <v>151577571.73000002</v>
      </c>
      <c r="D29" s="134"/>
      <c r="E29" s="134">
        <f>+E22+E16+E10+E28</f>
        <v>14130886.33</v>
      </c>
      <c r="F29" s="134" t="e">
        <f>+F22+#REF!+F10</f>
        <v>#REF!</v>
      </c>
      <c r="G29" s="134">
        <f>+G22+G16+G10+G28</f>
        <v>165708458.06</v>
      </c>
      <c r="H29" s="135"/>
      <c r="I29" s="134">
        <f>+I22+I16+I10+I28</f>
        <v>186286778.15</v>
      </c>
      <c r="J29" s="134" t="e">
        <f>+J22+#REF!+J10</f>
        <v>#REF!</v>
      </c>
      <c r="K29" s="134">
        <f>+K22+K16+K10+K28</f>
        <v>16397174.18</v>
      </c>
      <c r="L29" s="134" t="e">
        <f>+L22+#REF!+L10</f>
        <v>#REF!</v>
      </c>
      <c r="M29" s="134">
        <f>+M22+M16+M10+M28</f>
        <v>202683952.32999998</v>
      </c>
      <c r="N29" s="135"/>
      <c r="O29" s="134">
        <f>+O22+O16+O10+O28</f>
        <v>-34709206.41999997</v>
      </c>
      <c r="P29" s="134" t="e">
        <f>+P22+#REF!+P10</f>
        <v>#REF!</v>
      </c>
      <c r="Q29" s="134">
        <f>+Q22+Q16+Q10+Q28</f>
        <v>-2266287.8499999987</v>
      </c>
      <c r="R29" s="134" t="e">
        <f>+R22+#REF!+R10</f>
        <v>#REF!</v>
      </c>
      <c r="S29" s="134">
        <f>+S22+S16+S10+S28</f>
        <v>-36975494.26999997</v>
      </c>
    </row>
  </sheetData>
  <sheetProtection sheet="1" objects="1" scenarios="1"/>
  <mergeCells count="4">
    <mergeCell ref="C4:G4"/>
    <mergeCell ref="I4:M4"/>
    <mergeCell ref="O4:S4"/>
    <mergeCell ref="A1:C1"/>
  </mergeCells>
  <printOptions horizontalCentered="1"/>
  <pageMargins left="0" right="0" top="1" bottom="0.75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0">
      <selection activeCell="C18" sqref="C18:G18"/>
    </sheetView>
  </sheetViews>
  <sheetFormatPr defaultColWidth="9.140625" defaultRowHeight="12.75"/>
  <cols>
    <col min="1" max="1" width="9.7109375" style="20" customWidth="1"/>
    <col min="2" max="2" width="3.8515625" style="20" customWidth="1"/>
    <col min="3" max="3" width="23.00390625" style="20" bestFit="1" customWidth="1"/>
    <col min="4" max="4" width="1.7109375" style="20" customWidth="1"/>
    <col min="5" max="5" width="21.7109375" style="20" bestFit="1" customWidth="1"/>
    <col min="6" max="6" width="1.7109375" style="20" customWidth="1"/>
    <col min="7" max="7" width="23.00390625" style="20" bestFit="1" customWidth="1"/>
    <col min="8" max="8" width="3.57421875" style="20" bestFit="1" customWidth="1"/>
    <col min="9" max="9" width="6.28125" style="50" bestFit="1" customWidth="1"/>
    <col min="10" max="10" width="2.7109375" style="50" customWidth="1"/>
    <col min="11" max="11" width="2.7109375" style="20" hidden="1" customWidth="1"/>
    <col min="12" max="12" width="16.7109375" style="20" hidden="1" customWidth="1"/>
    <col min="13" max="13" width="4.140625" style="20" hidden="1" customWidth="1"/>
    <col min="14" max="14" width="18.7109375" style="20" hidden="1" customWidth="1"/>
    <col min="15" max="15" width="15.7109375" style="20" bestFit="1" customWidth="1"/>
    <col min="16" max="16" width="20.57421875" style="20" bestFit="1" customWidth="1"/>
    <col min="17" max="16384" width="9.140625" style="20" customWidth="1"/>
  </cols>
  <sheetData>
    <row r="1" spans="1:14" ht="15.75">
      <c r="A1" s="20" t="s">
        <v>0</v>
      </c>
      <c r="N1" s="51"/>
    </row>
    <row r="3" spans="3:10" ht="15.75">
      <c r="C3" s="226" t="s">
        <v>97</v>
      </c>
      <c r="D3" s="226"/>
      <c r="E3" s="226"/>
      <c r="F3" s="226"/>
      <c r="G3" s="226"/>
      <c r="H3" s="49"/>
      <c r="I3" s="52"/>
      <c r="J3" s="52"/>
    </row>
    <row r="4" spans="3:10" ht="15.75">
      <c r="C4" s="228" t="s">
        <v>118</v>
      </c>
      <c r="D4" s="229"/>
      <c r="E4" s="229"/>
      <c r="F4" s="229"/>
      <c r="G4" s="229"/>
      <c r="H4" s="49"/>
      <c r="I4" s="52"/>
      <c r="J4" s="52"/>
    </row>
    <row r="5" spans="3:10" ht="15.75">
      <c r="C5" s="114"/>
      <c r="D5" s="115"/>
      <c r="E5" s="115"/>
      <c r="F5" s="115"/>
      <c r="G5" s="115"/>
      <c r="H5" s="49"/>
      <c r="I5" s="52"/>
      <c r="J5" s="52"/>
    </row>
    <row r="6" spans="3:10" ht="15.75">
      <c r="C6" s="114"/>
      <c r="D6" s="115"/>
      <c r="E6" s="115"/>
      <c r="F6" s="115"/>
      <c r="G6" s="115"/>
      <c r="H6" s="49"/>
      <c r="I6" s="52"/>
      <c r="J6" s="52"/>
    </row>
    <row r="7" spans="3:14" ht="15.75">
      <c r="C7" s="227" t="s">
        <v>2</v>
      </c>
      <c r="D7" s="227"/>
      <c r="E7" s="227"/>
      <c r="F7" s="227"/>
      <c r="G7" s="227"/>
      <c r="H7" s="54"/>
      <c r="I7" s="55"/>
      <c r="J7" s="55"/>
      <c r="L7" s="20" t="s">
        <v>7</v>
      </c>
      <c r="N7" s="49" t="s">
        <v>6</v>
      </c>
    </row>
    <row r="8" spans="3:14" s="49" customFormat="1" ht="15.75">
      <c r="C8" s="53" t="s">
        <v>5</v>
      </c>
      <c r="E8" s="53" t="s">
        <v>91</v>
      </c>
      <c r="G8" s="53" t="s">
        <v>6</v>
      </c>
      <c r="H8" s="54"/>
      <c r="I8" s="56" t="s">
        <v>9</v>
      </c>
      <c r="J8" s="55"/>
      <c r="L8" s="53" t="s">
        <v>8</v>
      </c>
      <c r="N8" s="53" t="s">
        <v>11</v>
      </c>
    </row>
    <row r="10" spans="3:14" ht="19.5" thickBot="1">
      <c r="C10" s="20">
        <f>19222190.05+148773040.95+18291547.15</f>
        <v>186286778.15</v>
      </c>
      <c r="E10" s="20">
        <f>288332.67+14099608.26+2009233.25</f>
        <v>16397174.18</v>
      </c>
      <c r="G10" s="20">
        <f>+E10+C10</f>
        <v>202683952.33</v>
      </c>
      <c r="H10" s="78"/>
      <c r="I10" s="50">
        <v>1</v>
      </c>
      <c r="J10" s="57"/>
      <c r="K10" s="58"/>
      <c r="L10" s="20">
        <v>0</v>
      </c>
      <c r="N10" s="59">
        <f>+L10+G10</f>
        <v>202683952.33</v>
      </c>
    </row>
    <row r="11" spans="8:14" ht="19.5" thickTop="1">
      <c r="H11" s="78"/>
      <c r="J11" s="57"/>
      <c r="K11" s="58"/>
      <c r="N11" s="38"/>
    </row>
    <row r="12" spans="8:14" ht="18.75">
      <c r="H12" s="78"/>
      <c r="J12" s="57"/>
      <c r="K12" s="58"/>
      <c r="N12" s="38"/>
    </row>
    <row r="13" spans="3:12" ht="15.75">
      <c r="C13" s="38"/>
      <c r="E13" s="38"/>
      <c r="G13" s="38"/>
      <c r="H13" s="38"/>
      <c r="I13" s="60"/>
      <c r="J13" s="60"/>
      <c r="L13" s="38"/>
    </row>
    <row r="14" spans="2:12" ht="18.75">
      <c r="B14" s="77"/>
      <c r="C14" s="126"/>
      <c r="D14" s="26"/>
      <c r="E14" s="126"/>
      <c r="F14" s="26"/>
      <c r="G14" s="126">
        <f>+E14+C14</f>
        <v>0</v>
      </c>
      <c r="H14" s="38"/>
      <c r="I14" s="60"/>
      <c r="J14" s="60"/>
      <c r="L14" s="38"/>
    </row>
    <row r="15" spans="2:12" ht="18.75">
      <c r="B15" s="77"/>
      <c r="C15" s="38"/>
      <c r="E15" s="38"/>
      <c r="G15" s="38"/>
      <c r="H15" s="38"/>
      <c r="I15" s="60"/>
      <c r="J15" s="60"/>
      <c r="L15" s="38"/>
    </row>
    <row r="16" spans="1:7" ht="15.75">
      <c r="A16" s="49"/>
      <c r="B16" s="66"/>
      <c r="C16" s="62"/>
      <c r="D16" s="49"/>
      <c r="E16" s="49"/>
      <c r="F16" s="49"/>
      <c r="G16" s="49"/>
    </row>
    <row r="18" spans="3:10" ht="15.75">
      <c r="C18" s="226" t="s">
        <v>1</v>
      </c>
      <c r="D18" s="226"/>
      <c r="E18" s="226"/>
      <c r="F18" s="226"/>
      <c r="G18" s="226"/>
      <c r="H18" s="49"/>
      <c r="I18" s="52"/>
      <c r="J18" s="52"/>
    </row>
    <row r="19" spans="3:10" ht="15.75">
      <c r="C19" s="226" t="s">
        <v>119</v>
      </c>
      <c r="D19" s="226"/>
      <c r="E19" s="226"/>
      <c r="F19" s="226"/>
      <c r="G19" s="226"/>
      <c r="H19" s="49"/>
      <c r="I19" s="52"/>
      <c r="J19" s="52"/>
    </row>
    <row r="20" spans="3:10" ht="15.75">
      <c r="C20" s="227" t="s">
        <v>2</v>
      </c>
      <c r="D20" s="227"/>
      <c r="E20" s="227"/>
      <c r="F20" s="227"/>
      <c r="G20" s="227"/>
      <c r="H20" s="54"/>
      <c r="I20" s="55"/>
      <c r="J20" s="55"/>
    </row>
    <row r="21" spans="1:10" ht="15.75">
      <c r="A21" s="49"/>
      <c r="B21" s="49"/>
      <c r="C21" s="53" t="s">
        <v>5</v>
      </c>
      <c r="D21" s="49"/>
      <c r="E21" s="53" t="s">
        <v>91</v>
      </c>
      <c r="F21" s="49"/>
      <c r="G21" s="53" t="s">
        <v>6</v>
      </c>
      <c r="H21" s="54"/>
      <c r="I21" s="56" t="s">
        <v>9</v>
      </c>
      <c r="J21" s="55"/>
    </row>
    <row r="23" spans="1:16" ht="20.25">
      <c r="A23" s="20" t="s">
        <v>3</v>
      </c>
      <c r="C23" s="20">
        <v>12795620071.09</v>
      </c>
      <c r="E23" s="78">
        <f>4723348352.67+51255167.02</f>
        <v>4774603519.690001</v>
      </c>
      <c r="G23" s="20">
        <f>+E23+C23</f>
        <v>17570223590.78</v>
      </c>
      <c r="I23" s="50">
        <f>+G23/G27</f>
        <v>0.6012415030574556</v>
      </c>
      <c r="J23" s="63"/>
      <c r="O23" s="38"/>
      <c r="P23" s="38"/>
    </row>
    <row r="24" spans="15:16" ht="15.75">
      <c r="O24" s="38"/>
      <c r="P24" s="38"/>
    </row>
    <row r="25" spans="1:16" ht="15.75">
      <c r="A25" s="20" t="s">
        <v>4</v>
      </c>
      <c r="C25" s="20">
        <v>6558640608.94</v>
      </c>
      <c r="E25" s="20">
        <f>4982531359.18+111842526.68</f>
        <v>5094373885.860001</v>
      </c>
      <c r="G25" s="20">
        <f>+E25+C25</f>
        <v>11653014494.8</v>
      </c>
      <c r="I25" s="50">
        <f>+G25/G27</f>
        <v>0.3987584969425444</v>
      </c>
      <c r="O25" s="38"/>
      <c r="P25" s="38"/>
    </row>
    <row r="26" spans="9:16" ht="15.75">
      <c r="I26" s="60"/>
      <c r="O26" s="38"/>
      <c r="P26" s="38"/>
    </row>
    <row r="27" spans="1:16" ht="16.5" thickBot="1">
      <c r="A27" s="20" t="s">
        <v>6</v>
      </c>
      <c r="C27" s="61">
        <f>+C25+C23</f>
        <v>19354260680.03</v>
      </c>
      <c r="E27" s="61">
        <f>+E25+E23</f>
        <v>9868977405.550001</v>
      </c>
      <c r="G27" s="61">
        <f>+G25+G23</f>
        <v>29223238085.579998</v>
      </c>
      <c r="H27" s="38"/>
      <c r="I27" s="60"/>
      <c r="J27" s="60"/>
      <c r="O27" s="38"/>
      <c r="P27" s="38"/>
    </row>
    <row r="28" spans="15:16" ht="16.5" thickTop="1">
      <c r="O28" s="38"/>
      <c r="P28" s="38"/>
    </row>
    <row r="29" spans="1:16" ht="20.25">
      <c r="A29" s="64"/>
      <c r="B29" s="65"/>
      <c r="C29" s="164"/>
      <c r="E29" s="38"/>
      <c r="O29" s="38"/>
      <c r="P29" s="38"/>
    </row>
    <row r="30" ht="15.75">
      <c r="E30" s="38"/>
    </row>
    <row r="31" ht="15.75">
      <c r="E31" s="38"/>
    </row>
    <row r="32" ht="15.75">
      <c r="E32" s="38"/>
    </row>
    <row r="33" ht="15.75">
      <c r="E33" s="38"/>
    </row>
    <row r="34" spans="1:6" ht="15.75" hidden="1">
      <c r="A34" s="20" t="s">
        <v>12</v>
      </c>
      <c r="E34" s="38"/>
      <c r="F34" s="20" t="s">
        <v>60</v>
      </c>
    </row>
    <row r="35" ht="15.75" hidden="1">
      <c r="E35" s="38"/>
    </row>
    <row r="36" ht="15.75" hidden="1"/>
    <row r="37" spans="1:6" ht="15.75" hidden="1">
      <c r="A37" s="20" t="s">
        <v>14</v>
      </c>
      <c r="F37" s="20" t="s">
        <v>15</v>
      </c>
    </row>
    <row r="38" spans="1:6" ht="15.75" hidden="1">
      <c r="A38" s="20" t="s">
        <v>16</v>
      </c>
      <c r="F38" s="20" t="s">
        <v>17</v>
      </c>
    </row>
    <row r="39" ht="15.75" hidden="1"/>
    <row r="40" ht="15.75" hidden="1"/>
    <row r="41" ht="15.75" hidden="1"/>
    <row r="42" ht="15.75" hidden="1">
      <c r="C42" s="20" t="s">
        <v>13</v>
      </c>
    </row>
    <row r="43" ht="15.75" hidden="1"/>
    <row r="44" ht="15.75" hidden="1"/>
    <row r="45" spans="3:5" ht="15.75" hidden="1">
      <c r="C45" s="226" t="s">
        <v>61</v>
      </c>
      <c r="D45" s="226"/>
      <c r="E45" s="226"/>
    </row>
    <row r="46" spans="3:5" ht="15.75" hidden="1">
      <c r="C46" s="226" t="s">
        <v>62</v>
      </c>
      <c r="D46" s="226"/>
      <c r="E46" s="226"/>
    </row>
    <row r="47" ht="15.75" hidden="1"/>
    <row r="48" ht="15.75" hidden="1"/>
    <row r="49" ht="15.75" hidden="1"/>
    <row r="50" ht="15.75" hidden="1"/>
  </sheetData>
  <sheetProtection sheet="1" objects="1" scenarios="1"/>
  <mergeCells count="8">
    <mergeCell ref="C19:G19"/>
    <mergeCell ref="C20:G20"/>
    <mergeCell ref="C45:E45"/>
    <mergeCell ref="C46:E46"/>
    <mergeCell ref="C3:G3"/>
    <mergeCell ref="C4:G4"/>
    <mergeCell ref="C7:G7"/>
    <mergeCell ref="C18:G18"/>
  </mergeCells>
  <printOptions/>
  <pageMargins left="0.75" right="0.75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5">
      <selection activeCell="R41" sqref="R41"/>
    </sheetView>
  </sheetViews>
  <sheetFormatPr defaultColWidth="9.140625" defaultRowHeight="19.5" customHeight="1"/>
  <cols>
    <col min="1" max="1" width="31.421875" style="2" customWidth="1"/>
    <col min="2" max="2" width="16.57421875" style="3" hidden="1" customWidth="1"/>
    <col min="3" max="3" width="1.7109375" style="3" hidden="1" customWidth="1"/>
    <col min="4" max="4" width="17.28125" style="3" hidden="1" customWidth="1"/>
    <col min="5" max="5" width="7.8515625" style="3" hidden="1" customWidth="1"/>
    <col min="6" max="6" width="16.7109375" style="4" bestFit="1" customWidth="1"/>
    <col min="7" max="7" width="7.00390625" style="5" customWidth="1"/>
    <col min="8" max="8" width="16.57421875" style="3" hidden="1" customWidth="1"/>
    <col min="9" max="9" width="1.7109375" style="3" hidden="1" customWidth="1"/>
    <col min="10" max="10" width="16.57421875" style="3" hidden="1" customWidth="1"/>
    <col min="11" max="11" width="1.7109375" style="3" hidden="1" customWidth="1"/>
    <col min="12" max="12" width="17.140625" style="4" bestFit="1" customWidth="1"/>
    <col min="13" max="13" width="7.57421875" style="5" customWidth="1"/>
    <col min="14" max="14" width="16.57421875" style="3" hidden="1" customWidth="1"/>
    <col min="15" max="15" width="1.7109375" style="2" hidden="1" customWidth="1"/>
    <col min="16" max="16" width="17.7109375" style="3" hidden="1" customWidth="1"/>
    <col min="17" max="17" width="1.7109375" style="2" hidden="1" customWidth="1"/>
    <col min="18" max="18" width="18.28125" style="6" customWidth="1"/>
    <col min="19" max="19" width="19.421875" style="2" hidden="1" customWidth="1"/>
    <col min="20" max="20" width="20.00390625" style="2" customWidth="1"/>
    <col min="21" max="16384" width="9.140625" style="2" customWidth="1"/>
  </cols>
  <sheetData>
    <row r="1" spans="1:18" ht="19.5" customHeight="1">
      <c r="A1" s="230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3" spans="1:18" ht="19.5" customHeight="1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ht="19.5" customHeight="1">
      <c r="A4" s="230" t="s">
        <v>19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ht="19.5" customHeight="1">
      <c r="A5" s="7"/>
      <c r="B5" s="231"/>
      <c r="C5" s="231"/>
      <c r="D5" s="231"/>
      <c r="E5" s="231"/>
      <c r="F5" s="231"/>
      <c r="G5" s="8"/>
      <c r="H5" s="231"/>
      <c r="I5" s="231"/>
      <c r="J5" s="231"/>
      <c r="K5" s="231"/>
      <c r="L5" s="231"/>
      <c r="M5" s="8"/>
      <c r="N5" s="232" t="s">
        <v>20</v>
      </c>
      <c r="O5" s="232"/>
      <c r="P5" s="232"/>
      <c r="Q5" s="10"/>
      <c r="R5" s="11"/>
    </row>
    <row r="6" spans="1:18" ht="19.5" customHeight="1">
      <c r="A6" s="7"/>
      <c r="B6" s="132"/>
      <c r="C6" s="132"/>
      <c r="D6" s="132"/>
      <c r="E6" s="132"/>
      <c r="F6" s="132" t="s">
        <v>4</v>
      </c>
      <c r="G6" s="8"/>
      <c r="H6" s="132"/>
      <c r="I6" s="132"/>
      <c r="J6" s="132"/>
      <c r="K6" s="132"/>
      <c r="L6" s="132" t="s">
        <v>3</v>
      </c>
      <c r="M6" s="8"/>
      <c r="N6" s="9"/>
      <c r="O6" s="9"/>
      <c r="P6" s="9"/>
      <c r="Q6" s="138"/>
      <c r="R6" s="165"/>
    </row>
    <row r="7" spans="1:18" s="18" customFormat="1" ht="19.5" customHeight="1">
      <c r="A7" s="9" t="s">
        <v>21</v>
      </c>
      <c r="B7" s="12" t="s">
        <v>22</v>
      </c>
      <c r="C7" s="13"/>
      <c r="D7" s="12" t="s">
        <v>23</v>
      </c>
      <c r="E7" s="13"/>
      <c r="F7" s="14" t="s">
        <v>99</v>
      </c>
      <c r="G7" s="15" t="s">
        <v>9</v>
      </c>
      <c r="H7" s="12"/>
      <c r="I7" s="12"/>
      <c r="J7" s="12"/>
      <c r="K7" s="16"/>
      <c r="L7" s="14" t="s">
        <v>11</v>
      </c>
      <c r="M7" s="17" t="s">
        <v>9</v>
      </c>
      <c r="N7" s="12"/>
      <c r="O7" s="12"/>
      <c r="P7" s="12"/>
      <c r="Q7" s="7"/>
      <c r="R7" s="14" t="s">
        <v>6</v>
      </c>
    </row>
    <row r="9" spans="1:19" ht="19.5" customHeight="1" hidden="1">
      <c r="A9" s="111" t="s">
        <v>40</v>
      </c>
      <c r="B9" s="3">
        <v>202763868.87</v>
      </c>
      <c r="D9" s="3">
        <v>736854155.38</v>
      </c>
      <c r="F9" s="4">
        <f>3474315+516671</f>
        <v>3990986</v>
      </c>
      <c r="G9" s="5">
        <f aca="true" t="shared" si="0" ref="G9:G34">+F9/R9</f>
        <v>0.5565555741028246</v>
      </c>
      <c r="H9" s="3">
        <v>1501120.55</v>
      </c>
      <c r="J9" s="3">
        <v>12342804.73</v>
      </c>
      <c r="L9" s="4">
        <v>3179881</v>
      </c>
      <c r="M9" s="5">
        <f aca="true" t="shared" si="1" ref="M9:M34">+L9/R9</f>
        <v>0.4434444258971753</v>
      </c>
      <c r="N9" s="3">
        <f>+B9+H9</f>
        <v>204264989.42000002</v>
      </c>
      <c r="P9" s="3">
        <f>+J9+D9</f>
        <v>749196960.11</v>
      </c>
      <c r="R9" s="4">
        <f aca="true" t="shared" si="2" ref="R9:R17">+L9+F9</f>
        <v>7170867</v>
      </c>
      <c r="S9" s="166"/>
    </row>
    <row r="10" spans="1:18" ht="19.5" customHeight="1" hidden="1">
      <c r="A10" s="2">
        <v>1993</v>
      </c>
      <c r="B10" s="3">
        <v>213613856.38</v>
      </c>
      <c r="D10" s="3">
        <v>523153663.13</v>
      </c>
      <c r="F10" s="4">
        <v>736768</v>
      </c>
      <c r="G10" s="5">
        <f t="shared" si="0"/>
        <v>0.8962972605056124</v>
      </c>
      <c r="H10" s="3">
        <v>953529.61</v>
      </c>
      <c r="J10" s="3">
        <v>84291572.15</v>
      </c>
      <c r="L10" s="4">
        <v>85245</v>
      </c>
      <c r="M10" s="5">
        <f t="shared" si="1"/>
        <v>0.10370273949438756</v>
      </c>
      <c r="N10" s="3">
        <f>+B10+H10</f>
        <v>214567385.99</v>
      </c>
      <c r="P10" s="3">
        <f>+J10+D10</f>
        <v>607445235.28</v>
      </c>
      <c r="R10" s="4">
        <f t="shared" si="2"/>
        <v>822013</v>
      </c>
    </row>
    <row r="11" spans="1:19" ht="19.5" customHeight="1" hidden="1">
      <c r="A11" s="2">
        <v>1994</v>
      </c>
      <c r="B11" s="3">
        <v>101459753.88</v>
      </c>
      <c r="D11" s="3">
        <v>216081591.8</v>
      </c>
      <c r="F11" s="4">
        <v>317541</v>
      </c>
      <c r="G11" s="5">
        <f t="shared" si="0"/>
        <v>0.41111644810179354</v>
      </c>
      <c r="H11" s="3">
        <v>53573542.37</v>
      </c>
      <c r="J11" s="3">
        <v>401272258.69</v>
      </c>
      <c r="L11" s="4">
        <v>454846</v>
      </c>
      <c r="M11" s="5">
        <f t="shared" si="1"/>
        <v>0.5888835518982065</v>
      </c>
      <c r="N11" s="3">
        <f>155033296.25</f>
        <v>155033296.25</v>
      </c>
      <c r="P11" s="3">
        <v>617353850.49</v>
      </c>
      <c r="R11" s="4">
        <f t="shared" si="2"/>
        <v>772387</v>
      </c>
      <c r="S11" s="166"/>
    </row>
    <row r="12" spans="1:18" ht="19.5" customHeight="1" hidden="1">
      <c r="A12" s="2">
        <v>1995</v>
      </c>
      <c r="B12" s="3">
        <v>154673282.47</v>
      </c>
      <c r="D12" s="3">
        <v>74396480.96</v>
      </c>
      <c r="F12" s="4">
        <v>229070</v>
      </c>
      <c r="G12" s="5">
        <f t="shared" si="0"/>
        <v>0.2589757417274621</v>
      </c>
      <c r="H12" s="3">
        <v>113767897.48</v>
      </c>
      <c r="J12" s="3">
        <f>611894923.78-70209434.85</f>
        <v>541685488.93</v>
      </c>
      <c r="L12" s="4">
        <v>655453</v>
      </c>
      <c r="M12" s="5">
        <f t="shared" si="1"/>
        <v>0.7410242582725378</v>
      </c>
      <c r="N12" s="3">
        <f>+B12+H12</f>
        <v>268441179.95</v>
      </c>
      <c r="P12" s="3">
        <f>+J12+D12</f>
        <v>616081969.89</v>
      </c>
      <c r="R12" s="4">
        <f t="shared" si="2"/>
        <v>884523</v>
      </c>
    </row>
    <row r="13" spans="1:18" ht="19.5" customHeight="1" hidden="1">
      <c r="A13" s="2">
        <v>1996</v>
      </c>
      <c r="B13" s="3">
        <f>17183.92+34326594.15+310923.92-4326155.75+0.08</f>
        <v>30328546.32</v>
      </c>
      <c r="D13" s="3">
        <f>315975371.79</f>
        <v>315975371.79</v>
      </c>
      <c r="F13" s="4">
        <v>346304</v>
      </c>
      <c r="G13" s="5">
        <f t="shared" si="0"/>
        <v>0.44814551684958503</v>
      </c>
      <c r="H13" s="3">
        <v>122162000.88</v>
      </c>
      <c r="J13" s="3">
        <v>304282934.04</v>
      </c>
      <c r="L13" s="4">
        <v>426445</v>
      </c>
      <c r="M13" s="5">
        <f t="shared" si="1"/>
        <v>0.551854483150415</v>
      </c>
      <c r="N13" s="3">
        <f>+H13+B13</f>
        <v>152490547.2</v>
      </c>
      <c r="P13" s="3">
        <f>+J13+D13</f>
        <v>620258305.83</v>
      </c>
      <c r="R13" s="4">
        <f t="shared" si="2"/>
        <v>772749</v>
      </c>
    </row>
    <row r="14" spans="1:19" ht="19.5" customHeight="1" hidden="1">
      <c r="A14" s="167" t="s">
        <v>63</v>
      </c>
      <c r="F14" s="168">
        <v>5620669</v>
      </c>
      <c r="G14" s="5">
        <f t="shared" si="0"/>
        <v>0.5316439472683328</v>
      </c>
      <c r="H14" s="169"/>
      <c r="I14" s="169"/>
      <c r="J14" s="169"/>
      <c r="K14" s="169"/>
      <c r="L14" s="168">
        <f>4801870+149704</f>
        <v>4951574</v>
      </c>
      <c r="M14" s="5">
        <f t="shared" si="1"/>
        <v>0.46835605273166725</v>
      </c>
      <c r="N14" s="169"/>
      <c r="O14" s="138"/>
      <c r="P14" s="169"/>
      <c r="Q14" s="138"/>
      <c r="R14" s="168">
        <f t="shared" si="2"/>
        <v>10572243</v>
      </c>
      <c r="S14" s="19"/>
    </row>
    <row r="15" spans="1:20" ht="19.5" customHeight="1" hidden="1">
      <c r="A15" s="2">
        <v>1997</v>
      </c>
      <c r="F15" s="4">
        <v>62543</v>
      </c>
      <c r="G15" s="5">
        <f t="shared" si="0"/>
        <v>0.11509696463339676</v>
      </c>
      <c r="H15" s="3">
        <v>67770583.77</v>
      </c>
      <c r="J15" s="3">
        <v>413080303.54</v>
      </c>
      <c r="L15" s="4">
        <v>480851</v>
      </c>
      <c r="M15" s="5">
        <f t="shared" si="1"/>
        <v>0.8849030353666032</v>
      </c>
      <c r="N15" s="3">
        <f>+H15+B15</f>
        <v>67770583.77</v>
      </c>
      <c r="P15" s="3">
        <f>+J15+D15</f>
        <v>413080303.54</v>
      </c>
      <c r="R15" s="4">
        <f t="shared" si="2"/>
        <v>543394</v>
      </c>
      <c r="S15" s="19">
        <f>+F15+F14</f>
        <v>5683212</v>
      </c>
      <c r="T15" s="19"/>
    </row>
    <row r="16" spans="1:20" ht="19.5" customHeight="1" hidden="1">
      <c r="A16" s="2">
        <f aca="true" t="shared" si="3" ref="A16:A22">+A15+1</f>
        <v>1998</v>
      </c>
      <c r="B16" s="3">
        <v>333307731.28</v>
      </c>
      <c r="D16" s="3">
        <v>27431047.12</v>
      </c>
      <c r="F16" s="4">
        <v>274042</v>
      </c>
      <c r="G16" s="5">
        <f t="shared" si="0"/>
        <v>0.2221957357930037</v>
      </c>
      <c r="H16" s="3">
        <v>83678531.22</v>
      </c>
      <c r="J16" s="3">
        <v>875615126.16</v>
      </c>
      <c r="L16" s="4">
        <v>959294</v>
      </c>
      <c r="M16" s="5">
        <f t="shared" si="1"/>
        <v>0.7778042642069963</v>
      </c>
      <c r="N16" s="3">
        <f>1251294.33+6803415.61+6740521.27+7407838.7+6954400.68+17070026.77+178920852.11+10191489.12+44465949.11+137180474.8</f>
        <v>416986262.50000006</v>
      </c>
      <c r="P16" s="3">
        <f>+R16-N16</f>
        <v>-415752926.50000006</v>
      </c>
      <c r="R16" s="4">
        <f t="shared" si="2"/>
        <v>1233336</v>
      </c>
      <c r="S16" s="19">
        <f>+S15+F16</f>
        <v>5957254</v>
      </c>
      <c r="T16" s="19"/>
    </row>
    <row r="17" spans="1:19" ht="19.5" customHeight="1" hidden="1">
      <c r="A17" s="2">
        <f>+A16+1</f>
        <v>1999</v>
      </c>
      <c r="B17" s="3">
        <v>274346454.58</v>
      </c>
      <c r="D17" s="3">
        <v>593175728.57</v>
      </c>
      <c r="F17" s="110">
        <v>548872</v>
      </c>
      <c r="G17" s="170">
        <f t="shared" si="0"/>
        <v>0.7188140077005684</v>
      </c>
      <c r="H17" s="171">
        <v>80302403.21</v>
      </c>
      <c r="I17" s="171"/>
      <c r="J17" s="171">
        <v>134405837.57</v>
      </c>
      <c r="K17" s="171"/>
      <c r="L17" s="110">
        <v>214708</v>
      </c>
      <c r="M17" s="170">
        <f t="shared" si="1"/>
        <v>0.28118599229943164</v>
      </c>
      <c r="N17" s="171">
        <f>+H17+B17</f>
        <v>354648857.78999996</v>
      </c>
      <c r="O17" s="172"/>
      <c r="P17" s="171">
        <f>+J17+D17</f>
        <v>727581566.1400001</v>
      </c>
      <c r="Q17" s="172"/>
      <c r="R17" s="110">
        <f t="shared" si="2"/>
        <v>763580</v>
      </c>
      <c r="S17" s="19">
        <f>+S16+F17</f>
        <v>6506126</v>
      </c>
    </row>
    <row r="18" spans="1:19" ht="19.5" customHeight="1" hidden="1">
      <c r="A18" s="167" t="s">
        <v>90</v>
      </c>
      <c r="F18" s="6">
        <f>SUM(F14:F17)</f>
        <v>6506126</v>
      </c>
      <c r="L18" s="6">
        <f>SUM(L14:L17)</f>
        <v>6606427</v>
      </c>
      <c r="R18" s="6">
        <f>SUM(R14:R17)</f>
        <v>13112553</v>
      </c>
      <c r="S18" s="19"/>
    </row>
    <row r="19" spans="1:19" ht="19.5" customHeight="1" hidden="1">
      <c r="A19" s="2">
        <f>+A17+1</f>
        <v>2000</v>
      </c>
      <c r="B19" s="3">
        <f>280521651.08</f>
        <v>280521651.08</v>
      </c>
      <c r="D19" s="3">
        <v>592661691.1</v>
      </c>
      <c r="F19" s="4">
        <v>660232</v>
      </c>
      <c r="G19" s="5">
        <f t="shared" si="0"/>
        <v>0.6949591065545299</v>
      </c>
      <c r="H19" s="3">
        <v>87201719.82</v>
      </c>
      <c r="J19" s="3">
        <v>202595867.79</v>
      </c>
      <c r="L19" s="4">
        <v>289798</v>
      </c>
      <c r="M19" s="5">
        <f t="shared" si="1"/>
        <v>0.30504089344547014</v>
      </c>
      <c r="N19" s="3">
        <f>+H19+B19</f>
        <v>367723370.9</v>
      </c>
      <c r="P19" s="3">
        <f>+J19+D19</f>
        <v>795257558.89</v>
      </c>
      <c r="R19" s="4">
        <f aca="true" t="shared" si="4" ref="R19:R30">+L19+F19</f>
        <v>950030</v>
      </c>
      <c r="S19" s="19">
        <f>+S17+F19</f>
        <v>7166358</v>
      </c>
    </row>
    <row r="20" spans="1:20" ht="19.5" customHeight="1" hidden="1">
      <c r="A20" s="2">
        <f>+A19+1</f>
        <v>2001</v>
      </c>
      <c r="B20" s="3">
        <f>126851859.43+55543041.82+56389073.67+35681201.92+254759372.5</f>
        <v>529224549.34000003</v>
      </c>
      <c r="D20" s="3">
        <f>215591669.35-8176897.75+56105574.11+280029284.93-22282730.44-16257226.37+89728301.16-120000</f>
        <v>594617974.99</v>
      </c>
      <c r="F20" s="4">
        <v>852321</v>
      </c>
      <c r="G20" s="5">
        <f t="shared" si="0"/>
        <v>0.6695783402282308</v>
      </c>
      <c r="H20" s="3">
        <v>166163337.01</v>
      </c>
      <c r="J20" s="3">
        <v>254437748.43</v>
      </c>
      <c r="L20" s="4">
        <v>420601</v>
      </c>
      <c r="M20" s="5">
        <f t="shared" si="1"/>
        <v>0.3304216597717692</v>
      </c>
      <c r="N20" s="3">
        <f>+H20+B20</f>
        <v>695387886.35</v>
      </c>
      <c r="P20" s="3">
        <f>+J20+D20</f>
        <v>849055723.4200001</v>
      </c>
      <c r="R20" s="4">
        <f t="shared" si="4"/>
        <v>1272922</v>
      </c>
      <c r="S20" s="4">
        <f>+S19+F20</f>
        <v>8018679</v>
      </c>
      <c r="T20" s="19"/>
    </row>
    <row r="21" spans="1:20" ht="19.5" customHeight="1" hidden="1">
      <c r="A21" s="2">
        <f t="shared" si="3"/>
        <v>2002</v>
      </c>
      <c r="B21" s="3">
        <f>107479981.31+101593230.96+134461348.17+30873712.26</f>
        <v>374408272.6999999</v>
      </c>
      <c r="D21" s="3">
        <f>38203873.03+174024857.02+256539543.27+235063571.63+184315783.85-70100.5</f>
        <v>888077528.3000001</v>
      </c>
      <c r="F21" s="4">
        <v>1273415</v>
      </c>
      <c r="G21" s="5">
        <f t="shared" si="0"/>
        <v>0.8332651713787844</v>
      </c>
      <c r="H21" s="3">
        <v>157005412.32</v>
      </c>
      <c r="J21" s="3">
        <v>97802608.46</v>
      </c>
      <c r="L21" s="4">
        <v>254808</v>
      </c>
      <c r="M21" s="5">
        <f t="shared" si="1"/>
        <v>0.1667348286212156</v>
      </c>
      <c r="N21" s="3">
        <f>+H21+B21</f>
        <v>531413685.0199999</v>
      </c>
      <c r="P21" s="3">
        <f>+J21+D21</f>
        <v>985880136.7600001</v>
      </c>
      <c r="R21" s="4">
        <f t="shared" si="4"/>
        <v>1528223</v>
      </c>
      <c r="S21" s="166">
        <f>+S20+F21</f>
        <v>9292094</v>
      </c>
      <c r="T21" s="19"/>
    </row>
    <row r="22" spans="1:20" ht="19.5" customHeight="1" hidden="1">
      <c r="A22" s="2">
        <f t="shared" si="3"/>
        <v>2003</v>
      </c>
      <c r="B22" s="3">
        <v>410276911.3</v>
      </c>
      <c r="D22" s="3">
        <v>864692126.03</v>
      </c>
      <c r="F22" s="110">
        <f>1626486</f>
        <v>1626486</v>
      </c>
      <c r="G22" s="5">
        <f t="shared" si="0"/>
        <v>0.8161005761674504</v>
      </c>
      <c r="H22" s="3">
        <v>218591951.22</v>
      </c>
      <c r="J22" s="3">
        <v>147918750.86</v>
      </c>
      <c r="L22" s="110">
        <v>366511</v>
      </c>
      <c r="M22" s="5">
        <f t="shared" si="1"/>
        <v>0.18389942383254967</v>
      </c>
      <c r="N22" s="3">
        <f>+H22+B22</f>
        <v>628868862.52</v>
      </c>
      <c r="P22" s="3">
        <f>+J22+D22</f>
        <v>1012610876.89</v>
      </c>
      <c r="R22" s="110">
        <f t="shared" si="4"/>
        <v>1992997</v>
      </c>
      <c r="S22" s="166">
        <f>+S21+F22</f>
        <v>10918580</v>
      </c>
      <c r="T22" s="166"/>
    </row>
    <row r="23" spans="1:20" ht="19.5" customHeight="1" hidden="1">
      <c r="A23" s="177" t="s">
        <v>100</v>
      </c>
      <c r="F23" s="6">
        <v>7692102</v>
      </c>
      <c r="G23" s="5">
        <f>+F23/R23</f>
        <v>0.5272778708620941</v>
      </c>
      <c r="L23" s="6">
        <v>6896225</v>
      </c>
      <c r="M23" s="5">
        <f>+L23/R23</f>
        <v>0.47272212913790596</v>
      </c>
      <c r="R23" s="6">
        <f t="shared" si="4"/>
        <v>14588327</v>
      </c>
      <c r="S23" s="166"/>
      <c r="T23" s="166"/>
    </row>
    <row r="24" spans="1:20" ht="19.5" customHeight="1" hidden="1">
      <c r="A24" s="176" t="s">
        <v>33</v>
      </c>
      <c r="F24" s="4">
        <v>860628</v>
      </c>
      <c r="G24" s="5">
        <f t="shared" si="0"/>
        <v>0.6717206682021715</v>
      </c>
      <c r="L24" s="4">
        <v>420601</v>
      </c>
      <c r="M24" s="5">
        <f t="shared" si="1"/>
        <v>0.3282793317978285</v>
      </c>
      <c r="R24" s="4">
        <f t="shared" si="4"/>
        <v>1281229</v>
      </c>
      <c r="S24" s="166"/>
      <c r="T24" s="166"/>
    </row>
    <row r="25" spans="1:20" ht="19.5" customHeight="1" hidden="1">
      <c r="A25" s="176" t="s">
        <v>34</v>
      </c>
      <c r="F25" s="4">
        <v>1090881</v>
      </c>
      <c r="G25" s="5">
        <f t="shared" si="0"/>
        <v>0.8106486714240809</v>
      </c>
      <c r="L25" s="4">
        <v>254808</v>
      </c>
      <c r="M25" s="5">
        <f t="shared" si="1"/>
        <v>0.1893513285759191</v>
      </c>
      <c r="R25" s="4">
        <f t="shared" si="4"/>
        <v>1345689</v>
      </c>
      <c r="S25" s="166"/>
      <c r="T25" s="166"/>
    </row>
    <row r="26" spans="1:20" ht="19.5" customHeight="1" hidden="1">
      <c r="A26" s="176" t="s">
        <v>35</v>
      </c>
      <c r="F26" s="4">
        <v>1274969</v>
      </c>
      <c r="G26" s="5">
        <f t="shared" si="0"/>
        <v>0.7767191802519677</v>
      </c>
      <c r="L26" s="4">
        <v>366511</v>
      </c>
      <c r="M26" s="5">
        <f t="shared" si="1"/>
        <v>0.22328081974803227</v>
      </c>
      <c r="R26" s="4">
        <f t="shared" si="4"/>
        <v>1641480</v>
      </c>
      <c r="S26" s="166"/>
      <c r="T26" s="166"/>
    </row>
    <row r="27" spans="1:20" ht="19.5" customHeight="1" hidden="1">
      <c r="A27" s="177" t="s">
        <v>100</v>
      </c>
      <c r="F27" s="6">
        <f>7692102-827414</f>
        <v>6864688</v>
      </c>
      <c r="G27" s="5">
        <v>0.56</v>
      </c>
      <c r="L27" s="6">
        <v>6896225</v>
      </c>
      <c r="M27" s="5">
        <v>0.44</v>
      </c>
      <c r="R27" s="6">
        <f>+L27+F27</f>
        <v>13760913</v>
      </c>
      <c r="S27" s="166"/>
      <c r="T27" s="166"/>
    </row>
    <row r="28" spans="1:20" ht="19.5" customHeight="1" hidden="1">
      <c r="A28" s="176" t="s">
        <v>33</v>
      </c>
      <c r="F28" s="4">
        <v>860628</v>
      </c>
      <c r="G28" s="5">
        <f>+F28/R28</f>
        <v>0.6717206682021715</v>
      </c>
      <c r="L28" s="4">
        <v>420601</v>
      </c>
      <c r="M28" s="5">
        <f>+L28/R28</f>
        <v>0.3282793317978285</v>
      </c>
      <c r="R28" s="4">
        <f t="shared" si="4"/>
        <v>1281229</v>
      </c>
      <c r="S28" s="166"/>
      <c r="T28" s="166"/>
    </row>
    <row r="29" spans="1:20" ht="19.5" customHeight="1" hidden="1">
      <c r="A29" s="176" t="s">
        <v>34</v>
      </c>
      <c r="F29" s="4">
        <v>1090881</v>
      </c>
      <c r="G29" s="5">
        <f>+F29/R29</f>
        <v>0.8106486714240809</v>
      </c>
      <c r="L29" s="4">
        <v>254808</v>
      </c>
      <c r="M29" s="5">
        <f>+L29/R29</f>
        <v>0.1893513285759191</v>
      </c>
      <c r="R29" s="4">
        <f t="shared" si="4"/>
        <v>1345689</v>
      </c>
      <c r="S29" s="166"/>
      <c r="T29" s="166"/>
    </row>
    <row r="30" spans="1:20" ht="19.5" customHeight="1" hidden="1">
      <c r="A30" s="176" t="s">
        <v>35</v>
      </c>
      <c r="F30" s="4">
        <v>1274969</v>
      </c>
      <c r="G30" s="5">
        <f>+F30/R30</f>
        <v>0.7767191802519677</v>
      </c>
      <c r="L30" s="4">
        <v>366511</v>
      </c>
      <c r="M30" s="5">
        <f>+L30/R30</f>
        <v>0.22328081974803227</v>
      </c>
      <c r="R30" s="4">
        <f t="shared" si="4"/>
        <v>1641480</v>
      </c>
      <c r="S30" s="166"/>
      <c r="T30" s="166"/>
    </row>
    <row r="31" spans="1:20" ht="19.5" customHeight="1">
      <c r="A31" s="177" t="s">
        <v>101</v>
      </c>
      <c r="F31" s="6">
        <f>SUM(F27:F30)-48893</f>
        <v>10042273</v>
      </c>
      <c r="G31" s="5">
        <f t="shared" si="0"/>
        <v>0.5585116541784513</v>
      </c>
      <c r="L31" s="6">
        <f>SUM(L27:L30)</f>
        <v>7938145</v>
      </c>
      <c r="M31" s="5">
        <f t="shared" si="1"/>
        <v>0.4414883458215488</v>
      </c>
      <c r="R31" s="6">
        <f>+L31+F31</f>
        <v>17980418</v>
      </c>
      <c r="S31" s="166"/>
      <c r="T31" s="166"/>
    </row>
    <row r="32" spans="1:20" ht="19.5" customHeight="1">
      <c r="A32" s="191" t="s">
        <v>36</v>
      </c>
      <c r="F32" s="4">
        <f>1314410</f>
        <v>1314410</v>
      </c>
      <c r="G32" s="5">
        <f t="shared" si="0"/>
        <v>0.6282817361361063</v>
      </c>
      <c r="L32" s="4">
        <v>777661</v>
      </c>
      <c r="M32" s="5">
        <f t="shared" si="1"/>
        <v>0.3717182638638937</v>
      </c>
      <c r="R32" s="4">
        <f>+L32+F32</f>
        <v>2092071</v>
      </c>
      <c r="S32" s="166">
        <f>+S22+F32</f>
        <v>12232990</v>
      </c>
      <c r="T32" s="166"/>
    </row>
    <row r="33" spans="1:20" ht="19.5" customHeight="1">
      <c r="A33" s="2">
        <v>2005</v>
      </c>
      <c r="F33" s="4">
        <f>202644-2290</f>
        <v>200354</v>
      </c>
      <c r="G33" s="5">
        <f t="shared" si="0"/>
        <v>0.11789558666814953</v>
      </c>
      <c r="L33" s="4">
        <v>1499065</v>
      </c>
      <c r="M33" s="5">
        <f t="shared" si="1"/>
        <v>0.8821044133318505</v>
      </c>
      <c r="R33" s="4">
        <f aca="true" t="shared" si="5" ref="R33:R40">+L33+F33</f>
        <v>1699419</v>
      </c>
      <c r="S33" s="3">
        <f>+S32+F33</f>
        <v>12433344</v>
      </c>
      <c r="T33" s="166"/>
    </row>
    <row r="34" spans="1:19" ht="19.5" customHeight="1">
      <c r="A34" s="2">
        <v>2006</v>
      </c>
      <c r="F34" s="4">
        <v>132644</v>
      </c>
      <c r="G34" s="5">
        <f t="shared" si="0"/>
        <v>0.0898841989779911</v>
      </c>
      <c r="L34" s="4">
        <v>1343077</v>
      </c>
      <c r="M34" s="5">
        <f t="shared" si="1"/>
        <v>0.910115801022009</v>
      </c>
      <c r="R34" s="4">
        <f t="shared" si="5"/>
        <v>1475721</v>
      </c>
      <c r="S34" s="3">
        <f>+S33+F34</f>
        <v>12565988</v>
      </c>
    </row>
    <row r="35" spans="1:20" ht="19.5" customHeight="1">
      <c r="A35" s="2">
        <v>2007</v>
      </c>
      <c r="F35" s="4">
        <v>0</v>
      </c>
      <c r="G35" s="173">
        <v>0</v>
      </c>
      <c r="L35" s="4">
        <v>988799</v>
      </c>
      <c r="M35" s="5">
        <v>1</v>
      </c>
      <c r="R35" s="4">
        <f t="shared" si="5"/>
        <v>988799</v>
      </c>
      <c r="S35" s="3">
        <f>+S34+F35</f>
        <v>12565988</v>
      </c>
      <c r="T35" s="166"/>
    </row>
    <row r="36" spans="1:20" ht="19.5" customHeight="1">
      <c r="A36" s="111">
        <v>2008</v>
      </c>
      <c r="F36" s="4">
        <v>0</v>
      </c>
      <c r="G36" s="173">
        <v>0</v>
      </c>
      <c r="L36" s="4">
        <v>1008100</v>
      </c>
      <c r="M36" s="5">
        <v>1</v>
      </c>
      <c r="R36" s="4">
        <f t="shared" si="5"/>
        <v>1008100</v>
      </c>
      <c r="S36" s="3">
        <f>+S35+F36</f>
        <v>12565988</v>
      </c>
      <c r="T36" s="166"/>
    </row>
    <row r="37" spans="1:20" ht="19.5" customHeight="1">
      <c r="A37" s="111">
        <v>2009</v>
      </c>
      <c r="F37" s="4">
        <v>0</v>
      </c>
      <c r="G37" s="173">
        <v>0</v>
      </c>
      <c r="L37" s="4">
        <v>1103055</v>
      </c>
      <c r="M37" s="5">
        <v>1</v>
      </c>
      <c r="R37" s="4">
        <f t="shared" si="5"/>
        <v>1103055</v>
      </c>
      <c r="S37" s="3">
        <f>+S36+F37</f>
        <v>12565988</v>
      </c>
      <c r="T37" s="166"/>
    </row>
    <row r="38" spans="1:20" ht="19.5" customHeight="1">
      <c r="A38" s="111">
        <v>2010</v>
      </c>
      <c r="F38" s="4">
        <v>0</v>
      </c>
      <c r="G38" s="3">
        <v>0</v>
      </c>
      <c r="L38" s="4">
        <v>996573</v>
      </c>
      <c r="M38" s="5">
        <v>1</v>
      </c>
      <c r="R38" s="4">
        <f t="shared" si="5"/>
        <v>996573</v>
      </c>
      <c r="S38" s="3"/>
      <c r="T38" s="166"/>
    </row>
    <row r="39" spans="1:20" ht="19.5" customHeight="1">
      <c r="A39" s="174" t="s">
        <v>98</v>
      </c>
      <c r="F39" s="4">
        <v>0</v>
      </c>
      <c r="G39" s="3">
        <v>0</v>
      </c>
      <c r="L39" s="4">
        <v>952247</v>
      </c>
      <c r="M39" s="5">
        <v>1</v>
      </c>
      <c r="R39" s="4">
        <f t="shared" si="5"/>
        <v>952247</v>
      </c>
      <c r="S39" s="3"/>
      <c r="T39" s="166"/>
    </row>
    <row r="40" spans="1:20" ht="19.5" customHeight="1">
      <c r="A40" s="175" t="s">
        <v>112</v>
      </c>
      <c r="F40" s="4">
        <v>0</v>
      </c>
      <c r="G40" s="3">
        <v>0</v>
      </c>
      <c r="L40" s="4">
        <v>760818</v>
      </c>
      <c r="M40" s="5">
        <v>1</v>
      </c>
      <c r="R40" s="4">
        <f t="shared" si="5"/>
        <v>760818</v>
      </c>
      <c r="S40" s="3"/>
      <c r="T40" s="166"/>
    </row>
    <row r="41" spans="1:20" ht="19.5" customHeight="1" thickBot="1">
      <c r="A41" s="1" t="s">
        <v>113</v>
      </c>
      <c r="F41" s="86">
        <f>SUM(F31:F40)</f>
        <v>11689681</v>
      </c>
      <c r="L41" s="86">
        <f>SUM(L31:L40)</f>
        <v>17367540</v>
      </c>
      <c r="R41" s="86">
        <f>SUM(R31:R40)</f>
        <v>29057221</v>
      </c>
      <c r="T41" s="19"/>
    </row>
    <row r="42" spans="1:18" ht="4.5" customHeight="1">
      <c r="A42" s="1"/>
      <c r="F42" s="11"/>
      <c r="L42" s="11"/>
      <c r="R42" s="11"/>
    </row>
  </sheetData>
  <sheetProtection sheet="1" objects="1" scenarios="1"/>
  <mergeCells count="6">
    <mergeCell ref="A1:R1"/>
    <mergeCell ref="A3:R3"/>
    <mergeCell ref="A4:R4"/>
    <mergeCell ref="B5:F5"/>
    <mergeCell ref="H5:L5"/>
    <mergeCell ref="N5:P5"/>
  </mergeCells>
  <printOptions/>
  <pageMargins left="0.31" right="0.2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6">
      <selection activeCell="R38" sqref="R38"/>
    </sheetView>
  </sheetViews>
  <sheetFormatPr defaultColWidth="9.140625" defaultRowHeight="19.5" customHeight="1"/>
  <cols>
    <col min="1" max="1" width="31.421875" style="2" customWidth="1"/>
    <col min="2" max="2" width="16.57421875" style="3" hidden="1" customWidth="1"/>
    <col min="3" max="3" width="1.7109375" style="3" hidden="1" customWidth="1"/>
    <col min="4" max="4" width="17.28125" style="3" hidden="1" customWidth="1"/>
    <col min="5" max="5" width="7.8515625" style="3" hidden="1" customWidth="1"/>
    <col min="6" max="6" width="16.7109375" style="4" bestFit="1" customWidth="1"/>
    <col min="7" max="7" width="7.00390625" style="5" customWidth="1"/>
    <col min="8" max="8" width="16.57421875" style="3" hidden="1" customWidth="1"/>
    <col min="9" max="9" width="1.7109375" style="3" hidden="1" customWidth="1"/>
    <col min="10" max="10" width="16.57421875" style="3" hidden="1" customWidth="1"/>
    <col min="11" max="11" width="1.7109375" style="3" hidden="1" customWidth="1"/>
    <col min="12" max="12" width="17.140625" style="4" bestFit="1" customWidth="1"/>
    <col min="13" max="13" width="7.57421875" style="5" customWidth="1"/>
    <col min="14" max="14" width="16.57421875" style="3" hidden="1" customWidth="1"/>
    <col min="15" max="15" width="1.7109375" style="2" hidden="1" customWidth="1"/>
    <col min="16" max="16" width="17.7109375" style="3" hidden="1" customWidth="1"/>
    <col min="17" max="17" width="1.7109375" style="2" hidden="1" customWidth="1"/>
    <col min="18" max="18" width="18.28125" style="6" customWidth="1"/>
    <col min="19" max="19" width="19.421875" style="2" hidden="1" customWidth="1"/>
    <col min="20" max="20" width="20.00390625" style="2" customWidth="1"/>
    <col min="21" max="16384" width="9.140625" style="2" customWidth="1"/>
  </cols>
  <sheetData>
    <row r="1" spans="1:18" ht="19.5" customHeight="1">
      <c r="A1" s="230" t="s">
        <v>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3" spans="1:18" ht="19.5" customHeight="1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</row>
    <row r="4" spans="1:18" ht="19.5" customHeight="1">
      <c r="A4" s="230" t="s">
        <v>19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ht="19.5" customHeight="1">
      <c r="A5" s="7"/>
      <c r="B5" s="231"/>
      <c r="C5" s="231"/>
      <c r="D5" s="231"/>
      <c r="E5" s="231"/>
      <c r="F5" s="231"/>
      <c r="G5" s="8"/>
      <c r="H5" s="231"/>
      <c r="I5" s="231"/>
      <c r="J5" s="231"/>
      <c r="K5" s="231"/>
      <c r="L5" s="231"/>
      <c r="M5" s="8"/>
      <c r="N5" s="232" t="s">
        <v>20</v>
      </c>
      <c r="O5" s="232"/>
      <c r="P5" s="232"/>
      <c r="Q5" s="10"/>
      <c r="R5" s="11"/>
    </row>
    <row r="6" spans="1:18" ht="19.5" customHeight="1">
      <c r="A6" s="7"/>
      <c r="B6" s="132"/>
      <c r="C6" s="132"/>
      <c r="D6" s="132"/>
      <c r="E6" s="132"/>
      <c r="F6" s="132" t="s">
        <v>4</v>
      </c>
      <c r="G6" s="8"/>
      <c r="H6" s="132"/>
      <c r="I6" s="132"/>
      <c r="J6" s="132"/>
      <c r="K6" s="132"/>
      <c r="L6" s="132" t="s">
        <v>3</v>
      </c>
      <c r="M6" s="8"/>
      <c r="N6" s="9"/>
      <c r="O6" s="9"/>
      <c r="P6" s="9"/>
      <c r="Q6" s="138"/>
      <c r="R6" s="165" t="s">
        <v>46</v>
      </c>
    </row>
    <row r="7" spans="1:18" s="18" customFormat="1" ht="19.5" customHeight="1">
      <c r="A7" s="9" t="s">
        <v>21</v>
      </c>
      <c r="B7" s="12" t="s">
        <v>22</v>
      </c>
      <c r="C7" s="13"/>
      <c r="D7" s="12" t="s">
        <v>23</v>
      </c>
      <c r="E7" s="13"/>
      <c r="F7" s="14" t="s">
        <v>99</v>
      </c>
      <c r="G7" s="15" t="s">
        <v>9</v>
      </c>
      <c r="H7" s="12"/>
      <c r="I7" s="12"/>
      <c r="J7" s="12"/>
      <c r="K7" s="16"/>
      <c r="L7" s="14" t="s">
        <v>11</v>
      </c>
      <c r="M7" s="17" t="s">
        <v>9</v>
      </c>
      <c r="N7" s="12"/>
      <c r="O7" s="12"/>
      <c r="P7" s="12"/>
      <c r="Q7" s="7"/>
      <c r="R7" s="14" t="s">
        <v>99</v>
      </c>
    </row>
    <row r="9" spans="1:19" ht="19.5" customHeight="1" hidden="1">
      <c r="A9" s="111" t="s">
        <v>40</v>
      </c>
      <c r="B9" s="3">
        <v>202763868.87</v>
      </c>
      <c r="D9" s="3">
        <v>736854155.38</v>
      </c>
      <c r="F9" s="4">
        <f>3474315+516671</f>
        <v>3990986</v>
      </c>
      <c r="G9" s="5">
        <f aca="true" t="shared" si="0" ref="G9:G30">+F9/R9</f>
        <v>0.5565555741028246</v>
      </c>
      <c r="H9" s="3">
        <v>1501120.55</v>
      </c>
      <c r="J9" s="3">
        <v>12342804.73</v>
      </c>
      <c r="L9" s="4">
        <v>3179881</v>
      </c>
      <c r="M9" s="5">
        <f aca="true" t="shared" si="1" ref="M9:M30">+L9/R9</f>
        <v>0.4434444258971753</v>
      </c>
      <c r="N9" s="3">
        <f>+B9+H9</f>
        <v>204264989.42000002</v>
      </c>
      <c r="P9" s="3">
        <f>+J9+D9</f>
        <v>749196960.11</v>
      </c>
      <c r="R9" s="4">
        <f aca="true" t="shared" si="2" ref="R9:R17">+L9+F9</f>
        <v>7170867</v>
      </c>
      <c r="S9" s="166"/>
    </row>
    <row r="10" spans="1:18" ht="19.5" customHeight="1" hidden="1">
      <c r="A10" s="2">
        <v>1993</v>
      </c>
      <c r="B10" s="3">
        <v>213613856.38</v>
      </c>
      <c r="D10" s="3">
        <v>523153663.13</v>
      </c>
      <c r="F10" s="4">
        <v>736768</v>
      </c>
      <c r="G10" s="5">
        <f t="shared" si="0"/>
        <v>0.8962972605056124</v>
      </c>
      <c r="H10" s="3">
        <v>953529.61</v>
      </c>
      <c r="J10" s="3">
        <v>84291572.15</v>
      </c>
      <c r="L10" s="4">
        <v>85245</v>
      </c>
      <c r="M10" s="5">
        <f t="shared" si="1"/>
        <v>0.10370273949438756</v>
      </c>
      <c r="N10" s="3">
        <f>+B10+H10</f>
        <v>214567385.99</v>
      </c>
      <c r="P10" s="3">
        <f>+J10+D10</f>
        <v>607445235.28</v>
      </c>
      <c r="R10" s="4">
        <f t="shared" si="2"/>
        <v>822013</v>
      </c>
    </row>
    <row r="11" spans="1:19" ht="19.5" customHeight="1" hidden="1">
      <c r="A11" s="2">
        <v>1994</v>
      </c>
      <c r="B11" s="3">
        <v>101459753.88</v>
      </c>
      <c r="D11" s="3">
        <v>216081591.8</v>
      </c>
      <c r="F11" s="4">
        <v>317541</v>
      </c>
      <c r="G11" s="5">
        <f t="shared" si="0"/>
        <v>0.41111644810179354</v>
      </c>
      <c r="H11" s="3">
        <v>53573542.37</v>
      </c>
      <c r="J11" s="3">
        <v>401272258.69</v>
      </c>
      <c r="L11" s="4">
        <v>454846</v>
      </c>
      <c r="M11" s="5">
        <f t="shared" si="1"/>
        <v>0.5888835518982065</v>
      </c>
      <c r="N11" s="3">
        <f>155033296.25</f>
        <v>155033296.25</v>
      </c>
      <c r="P11" s="3">
        <v>617353850.49</v>
      </c>
      <c r="R11" s="4">
        <f t="shared" si="2"/>
        <v>772387</v>
      </c>
      <c r="S11" s="166"/>
    </row>
    <row r="12" spans="1:18" ht="19.5" customHeight="1" hidden="1">
      <c r="A12" s="2">
        <v>1995</v>
      </c>
      <c r="B12" s="3">
        <v>154673282.47</v>
      </c>
      <c r="D12" s="3">
        <v>74396480.96</v>
      </c>
      <c r="F12" s="4">
        <v>229070</v>
      </c>
      <c r="G12" s="5">
        <f t="shared" si="0"/>
        <v>0.2589757417274621</v>
      </c>
      <c r="H12" s="3">
        <v>113767897.48</v>
      </c>
      <c r="J12" s="3">
        <f>611894923.78-70209434.85</f>
        <v>541685488.93</v>
      </c>
      <c r="L12" s="4">
        <v>655453</v>
      </c>
      <c r="M12" s="5">
        <f t="shared" si="1"/>
        <v>0.7410242582725378</v>
      </c>
      <c r="N12" s="3">
        <f>+B12+H12</f>
        <v>268441179.95</v>
      </c>
      <c r="P12" s="3">
        <f>+J12+D12</f>
        <v>616081969.89</v>
      </c>
      <c r="R12" s="4">
        <f t="shared" si="2"/>
        <v>884523</v>
      </c>
    </row>
    <row r="13" spans="1:18" ht="19.5" customHeight="1" hidden="1">
      <c r="A13" s="2">
        <v>1996</v>
      </c>
      <c r="B13" s="3">
        <f>17183.92+34326594.15+310923.92-4326155.75+0.08</f>
        <v>30328546.32</v>
      </c>
      <c r="D13" s="3">
        <f>315975371.79</f>
        <v>315975371.79</v>
      </c>
      <c r="F13" s="4">
        <v>346304</v>
      </c>
      <c r="G13" s="5">
        <f t="shared" si="0"/>
        <v>0.44814551684958503</v>
      </c>
      <c r="H13" s="3">
        <v>122162000.88</v>
      </c>
      <c r="J13" s="3">
        <v>304282934.04</v>
      </c>
      <c r="L13" s="4">
        <v>426445</v>
      </c>
      <c r="M13" s="5">
        <f t="shared" si="1"/>
        <v>0.551854483150415</v>
      </c>
      <c r="N13" s="3">
        <f>+H13+B13</f>
        <v>152490547.2</v>
      </c>
      <c r="P13" s="3">
        <f>+J13+D13</f>
        <v>620258305.83</v>
      </c>
      <c r="R13" s="4">
        <f t="shared" si="2"/>
        <v>772749</v>
      </c>
    </row>
    <row r="14" spans="1:19" ht="19.5" customHeight="1" hidden="1">
      <c r="A14" s="167" t="s">
        <v>63</v>
      </c>
      <c r="F14" s="168">
        <v>5620669</v>
      </c>
      <c r="G14" s="5">
        <f t="shared" si="0"/>
        <v>0.5316439472683328</v>
      </c>
      <c r="H14" s="169"/>
      <c r="I14" s="169"/>
      <c r="J14" s="169"/>
      <c r="K14" s="169"/>
      <c r="L14" s="168">
        <f>4801870+149704</f>
        <v>4951574</v>
      </c>
      <c r="M14" s="5">
        <f t="shared" si="1"/>
        <v>0.46835605273166725</v>
      </c>
      <c r="N14" s="169"/>
      <c r="O14" s="138"/>
      <c r="P14" s="169"/>
      <c r="Q14" s="138"/>
      <c r="R14" s="168">
        <f t="shared" si="2"/>
        <v>10572243</v>
      </c>
      <c r="S14" s="19"/>
    </row>
    <row r="15" spans="1:20" ht="19.5" customHeight="1" hidden="1">
      <c r="A15" s="2">
        <v>1997</v>
      </c>
      <c r="F15" s="4">
        <v>62543</v>
      </c>
      <c r="G15" s="5">
        <f t="shared" si="0"/>
        <v>0.11509696463339676</v>
      </c>
      <c r="H15" s="3">
        <v>67770583.77</v>
      </c>
      <c r="J15" s="3">
        <v>413080303.54</v>
      </c>
      <c r="L15" s="4">
        <v>480851</v>
      </c>
      <c r="M15" s="5">
        <f t="shared" si="1"/>
        <v>0.8849030353666032</v>
      </c>
      <c r="N15" s="3">
        <f>+H15+B15</f>
        <v>67770583.77</v>
      </c>
      <c r="P15" s="3">
        <f>+J15+D15</f>
        <v>413080303.54</v>
      </c>
      <c r="R15" s="4">
        <f t="shared" si="2"/>
        <v>543394</v>
      </c>
      <c r="S15" s="19">
        <f>+F15+F14</f>
        <v>5683212</v>
      </c>
      <c r="T15" s="19"/>
    </row>
    <row r="16" spans="1:20" ht="19.5" customHeight="1" hidden="1">
      <c r="A16" s="2">
        <f aca="true" t="shared" si="3" ref="A16:A22">+A15+1</f>
        <v>1998</v>
      </c>
      <c r="B16" s="3">
        <v>333307731.28</v>
      </c>
      <c r="D16" s="3">
        <v>27431047.12</v>
      </c>
      <c r="F16" s="4">
        <v>274042</v>
      </c>
      <c r="G16" s="5">
        <f t="shared" si="0"/>
        <v>0.2221957357930037</v>
      </c>
      <c r="H16" s="3">
        <v>83678531.22</v>
      </c>
      <c r="J16" s="3">
        <v>875615126.16</v>
      </c>
      <c r="L16" s="4">
        <v>959294</v>
      </c>
      <c r="M16" s="5">
        <f t="shared" si="1"/>
        <v>0.7778042642069963</v>
      </c>
      <c r="N16" s="3">
        <f>1251294.33+6803415.61+6740521.27+7407838.7+6954400.68+17070026.77+178920852.11+10191489.12+44465949.11+137180474.8</f>
        <v>416986262.50000006</v>
      </c>
      <c r="P16" s="3">
        <f>+R16-N16</f>
        <v>-415752926.50000006</v>
      </c>
      <c r="R16" s="4">
        <f t="shared" si="2"/>
        <v>1233336</v>
      </c>
      <c r="S16" s="19">
        <f>+S15+F16</f>
        <v>5957254</v>
      </c>
      <c r="T16" s="19"/>
    </row>
    <row r="17" spans="1:19" ht="19.5" customHeight="1" hidden="1">
      <c r="A17" s="2">
        <f>+A16+1</f>
        <v>1999</v>
      </c>
      <c r="B17" s="3">
        <v>274346454.58</v>
      </c>
      <c r="D17" s="3">
        <v>593175728.57</v>
      </c>
      <c r="F17" s="110">
        <v>548872</v>
      </c>
      <c r="G17" s="170">
        <f t="shared" si="0"/>
        <v>0.7188140077005684</v>
      </c>
      <c r="H17" s="171">
        <v>80302403.21</v>
      </c>
      <c r="I17" s="171"/>
      <c r="J17" s="171">
        <v>134405837.57</v>
      </c>
      <c r="K17" s="171"/>
      <c r="L17" s="110">
        <v>214708</v>
      </c>
      <c r="M17" s="170">
        <f t="shared" si="1"/>
        <v>0.28118599229943164</v>
      </c>
      <c r="N17" s="171">
        <f>+H17+B17</f>
        <v>354648857.78999996</v>
      </c>
      <c r="O17" s="172"/>
      <c r="P17" s="171">
        <f>+J17+D17</f>
        <v>727581566.1400001</v>
      </c>
      <c r="Q17" s="172"/>
      <c r="R17" s="110">
        <f t="shared" si="2"/>
        <v>763580</v>
      </c>
      <c r="S17" s="19">
        <f>+S16+F17</f>
        <v>6506126</v>
      </c>
    </row>
    <row r="18" spans="1:19" ht="19.5" customHeight="1" hidden="1">
      <c r="A18" s="167" t="s">
        <v>90</v>
      </c>
      <c r="F18" s="6">
        <f>SUM(F14:F17)</f>
        <v>6506126</v>
      </c>
      <c r="L18" s="6">
        <f>SUM(L14:L17)</f>
        <v>6606427</v>
      </c>
      <c r="R18" s="6">
        <f>SUM(R14:R17)</f>
        <v>13112553</v>
      </c>
      <c r="S18" s="19"/>
    </row>
    <row r="19" spans="1:19" ht="19.5" customHeight="1" hidden="1">
      <c r="A19" s="2">
        <f>+A17+1</f>
        <v>2000</v>
      </c>
      <c r="B19" s="3">
        <f>280521651.08</f>
        <v>280521651.08</v>
      </c>
      <c r="D19" s="3">
        <v>592661691.1</v>
      </c>
      <c r="F19" s="4">
        <v>660232</v>
      </c>
      <c r="G19" s="5">
        <f t="shared" si="0"/>
        <v>0.6949591065545299</v>
      </c>
      <c r="H19" s="3">
        <v>87201719.82</v>
      </c>
      <c r="J19" s="3">
        <v>202595867.79</v>
      </c>
      <c r="L19" s="4">
        <v>289798</v>
      </c>
      <c r="M19" s="5">
        <f t="shared" si="1"/>
        <v>0.30504089344547014</v>
      </c>
      <c r="N19" s="3">
        <f>+H19+B19</f>
        <v>367723370.9</v>
      </c>
      <c r="P19" s="3">
        <f>+J19+D19</f>
        <v>795257558.89</v>
      </c>
      <c r="R19" s="4">
        <f aca="true" t="shared" si="4" ref="R19:R28">+L19+F19</f>
        <v>950030</v>
      </c>
      <c r="S19" s="19">
        <f>+S17+F19</f>
        <v>7166358</v>
      </c>
    </row>
    <row r="20" spans="1:20" ht="19.5" customHeight="1" hidden="1">
      <c r="A20" s="2">
        <f>+A19+1</f>
        <v>2001</v>
      </c>
      <c r="B20" s="3">
        <f>126851859.43+55543041.82+56389073.67+35681201.92+254759372.5</f>
        <v>529224549.34000003</v>
      </c>
      <c r="D20" s="3">
        <f>215591669.35-8176897.75+56105574.11+280029284.93-22282730.44-16257226.37+89728301.16-120000</f>
        <v>594617974.99</v>
      </c>
      <c r="F20" s="4">
        <v>852321</v>
      </c>
      <c r="G20" s="5">
        <f t="shared" si="0"/>
        <v>0.6695783402282308</v>
      </c>
      <c r="H20" s="3">
        <v>166163337.01</v>
      </c>
      <c r="J20" s="3">
        <v>254437748.43</v>
      </c>
      <c r="L20" s="4">
        <v>420601</v>
      </c>
      <c r="M20" s="5">
        <f t="shared" si="1"/>
        <v>0.3304216597717692</v>
      </c>
      <c r="N20" s="3">
        <f>+H20+B20</f>
        <v>695387886.35</v>
      </c>
      <c r="P20" s="3">
        <f>+J20+D20</f>
        <v>849055723.4200001</v>
      </c>
      <c r="R20" s="4">
        <f t="shared" si="4"/>
        <v>1272922</v>
      </c>
      <c r="S20" s="4">
        <f>+S19+F20</f>
        <v>8018679</v>
      </c>
      <c r="T20" s="19"/>
    </row>
    <row r="21" spans="1:20" ht="19.5" customHeight="1" hidden="1">
      <c r="A21" s="2">
        <f t="shared" si="3"/>
        <v>2002</v>
      </c>
      <c r="B21" s="3">
        <f>107479981.31+101593230.96+134461348.17+30873712.26</f>
        <v>374408272.6999999</v>
      </c>
      <c r="D21" s="3">
        <f>38203873.03+174024857.02+256539543.27+235063571.63+184315783.85-70100.5</f>
        <v>888077528.3000001</v>
      </c>
      <c r="F21" s="4">
        <v>1273415</v>
      </c>
      <c r="G21" s="5">
        <f t="shared" si="0"/>
        <v>0.8332651713787844</v>
      </c>
      <c r="H21" s="3">
        <v>157005412.32</v>
      </c>
      <c r="J21" s="3">
        <v>97802608.46</v>
      </c>
      <c r="L21" s="4">
        <v>254808</v>
      </c>
      <c r="M21" s="5">
        <f t="shared" si="1"/>
        <v>0.1667348286212156</v>
      </c>
      <c r="N21" s="3">
        <f>+H21+B21</f>
        <v>531413685.0199999</v>
      </c>
      <c r="P21" s="3">
        <f>+J21+D21</f>
        <v>985880136.7600001</v>
      </c>
      <c r="R21" s="4">
        <f t="shared" si="4"/>
        <v>1528223</v>
      </c>
      <c r="S21" s="166">
        <f>+S20+F21</f>
        <v>9292094</v>
      </c>
      <c r="T21" s="19"/>
    </row>
    <row r="22" spans="1:20" ht="19.5" customHeight="1" hidden="1">
      <c r="A22" s="2">
        <f t="shared" si="3"/>
        <v>2003</v>
      </c>
      <c r="B22" s="3">
        <v>410276911.3</v>
      </c>
      <c r="D22" s="3">
        <v>864692126.03</v>
      </c>
      <c r="F22" s="110">
        <f>1626486</f>
        <v>1626486</v>
      </c>
      <c r="G22" s="5">
        <f t="shared" si="0"/>
        <v>0.8161005761674504</v>
      </c>
      <c r="H22" s="3">
        <v>218591951.22</v>
      </c>
      <c r="J22" s="3">
        <v>147918750.86</v>
      </c>
      <c r="L22" s="110">
        <v>366511</v>
      </c>
      <c r="M22" s="5">
        <f t="shared" si="1"/>
        <v>0.18389942383254967</v>
      </c>
      <c r="N22" s="3">
        <f>+H22+B22</f>
        <v>628868862.52</v>
      </c>
      <c r="P22" s="3">
        <f>+J22+D22</f>
        <v>1012610876.89</v>
      </c>
      <c r="R22" s="110">
        <f t="shared" si="4"/>
        <v>1992997</v>
      </c>
      <c r="S22" s="166">
        <f>+S21+F22</f>
        <v>10918580</v>
      </c>
      <c r="T22" s="166"/>
    </row>
    <row r="23" spans="1:20" ht="19.5" customHeight="1" hidden="1">
      <c r="A23" s="177" t="s">
        <v>100</v>
      </c>
      <c r="F23" s="6">
        <v>7692102</v>
      </c>
      <c r="G23" s="5">
        <f>+F23/R23</f>
        <v>0.5272778708620941</v>
      </c>
      <c r="L23" s="6">
        <v>6896225</v>
      </c>
      <c r="M23" s="5">
        <f>+L23/R23</f>
        <v>0.47272212913790596</v>
      </c>
      <c r="R23" s="6">
        <f t="shared" si="4"/>
        <v>14588327</v>
      </c>
      <c r="S23" s="166"/>
      <c r="T23" s="166"/>
    </row>
    <row r="24" spans="1:20" ht="19.5" customHeight="1" hidden="1">
      <c r="A24" s="176" t="s">
        <v>33</v>
      </c>
      <c r="F24" s="4">
        <v>860628</v>
      </c>
      <c r="G24" s="5">
        <f t="shared" si="0"/>
        <v>0.6717206682021715</v>
      </c>
      <c r="L24" s="4">
        <v>420601</v>
      </c>
      <c r="M24" s="5">
        <f t="shared" si="1"/>
        <v>0.3282793317978285</v>
      </c>
      <c r="R24" s="4">
        <f t="shared" si="4"/>
        <v>1281229</v>
      </c>
      <c r="S24" s="166"/>
      <c r="T24" s="166"/>
    </row>
    <row r="25" spans="1:20" ht="19.5" customHeight="1" hidden="1">
      <c r="A25" s="176" t="s">
        <v>34</v>
      </c>
      <c r="F25" s="4">
        <v>1090881</v>
      </c>
      <c r="G25" s="5">
        <f t="shared" si="0"/>
        <v>0.8106486714240809</v>
      </c>
      <c r="L25" s="4">
        <v>254808</v>
      </c>
      <c r="M25" s="5">
        <f t="shared" si="1"/>
        <v>0.1893513285759191</v>
      </c>
      <c r="R25" s="4">
        <f t="shared" si="4"/>
        <v>1345689</v>
      </c>
      <c r="S25" s="166"/>
      <c r="T25" s="166"/>
    </row>
    <row r="26" spans="1:20" ht="19.5" customHeight="1" hidden="1">
      <c r="A26" s="176" t="s">
        <v>35</v>
      </c>
      <c r="F26" s="4">
        <v>1274969</v>
      </c>
      <c r="G26" s="5">
        <f t="shared" si="0"/>
        <v>0.7767191802519677</v>
      </c>
      <c r="L26" s="4">
        <v>366511</v>
      </c>
      <c r="M26" s="5">
        <f t="shared" si="1"/>
        <v>0.22328081974803227</v>
      </c>
      <c r="R26" s="4">
        <f t="shared" si="4"/>
        <v>1641480</v>
      </c>
      <c r="S26" s="166"/>
      <c r="T26" s="166"/>
    </row>
    <row r="27" spans="1:20" ht="19.5" customHeight="1">
      <c r="A27" s="177" t="s">
        <v>101</v>
      </c>
      <c r="F27" s="6">
        <v>10026654</v>
      </c>
      <c r="G27" s="5">
        <v>0.56</v>
      </c>
      <c r="L27" s="6">
        <v>7938145</v>
      </c>
      <c r="M27" s="5">
        <v>0.44</v>
      </c>
      <c r="R27" s="6">
        <f t="shared" si="4"/>
        <v>17964799</v>
      </c>
      <c r="S27" s="166"/>
      <c r="T27" s="166"/>
    </row>
    <row r="28" spans="1:20" ht="19.5" customHeight="1">
      <c r="A28" s="2">
        <v>2004</v>
      </c>
      <c r="F28" s="4">
        <f>1314410</f>
        <v>1314410</v>
      </c>
      <c r="G28" s="5">
        <f t="shared" si="0"/>
        <v>0.6282817361361063</v>
      </c>
      <c r="L28" s="4">
        <v>777661</v>
      </c>
      <c r="M28" s="5">
        <f t="shared" si="1"/>
        <v>0.3717182638638937</v>
      </c>
      <c r="R28" s="4">
        <f t="shared" si="4"/>
        <v>2092071</v>
      </c>
      <c r="S28" s="166">
        <f>+S22+F28</f>
        <v>12232990</v>
      </c>
      <c r="T28" s="166"/>
    </row>
    <row r="29" spans="1:20" ht="19.5" customHeight="1">
      <c r="A29" s="2">
        <v>2005</v>
      </c>
      <c r="F29" s="4">
        <f>202644-2290</f>
        <v>200354</v>
      </c>
      <c r="G29" s="5">
        <f t="shared" si="0"/>
        <v>0.11789558666814953</v>
      </c>
      <c r="L29" s="4">
        <v>1499065</v>
      </c>
      <c r="M29" s="5">
        <f t="shared" si="1"/>
        <v>0.8821044133318505</v>
      </c>
      <c r="R29" s="4">
        <f aca="true" t="shared" si="5" ref="R29:R36">+L29+F29</f>
        <v>1699419</v>
      </c>
      <c r="S29" s="3">
        <f>+S28+F29</f>
        <v>12433344</v>
      </c>
      <c r="T29" s="166"/>
    </row>
    <row r="30" spans="1:19" ht="19.5" customHeight="1">
      <c r="A30" s="2">
        <v>2006</v>
      </c>
      <c r="F30" s="4">
        <v>132644</v>
      </c>
      <c r="G30" s="5">
        <f t="shared" si="0"/>
        <v>0.0898841989779911</v>
      </c>
      <c r="L30" s="4">
        <v>1343077</v>
      </c>
      <c r="M30" s="5">
        <f t="shared" si="1"/>
        <v>0.910115801022009</v>
      </c>
      <c r="R30" s="4">
        <f t="shared" si="5"/>
        <v>1475721</v>
      </c>
      <c r="S30" s="3">
        <f>+S29+F30</f>
        <v>12565988</v>
      </c>
    </row>
    <row r="31" spans="1:20" ht="19.5" customHeight="1">
      <c r="A31" s="2">
        <v>2007</v>
      </c>
      <c r="F31" s="4">
        <v>0</v>
      </c>
      <c r="G31" s="173">
        <v>0</v>
      </c>
      <c r="L31" s="4">
        <v>988799</v>
      </c>
      <c r="M31" s="5">
        <v>1</v>
      </c>
      <c r="R31" s="4">
        <f t="shared" si="5"/>
        <v>988799</v>
      </c>
      <c r="S31" s="3">
        <f>+S30+F31</f>
        <v>12565988</v>
      </c>
      <c r="T31" s="166"/>
    </row>
    <row r="32" spans="1:20" ht="19.5" customHeight="1">
      <c r="A32" s="111">
        <v>2008</v>
      </c>
      <c r="F32" s="4">
        <v>0</v>
      </c>
      <c r="G32" s="173">
        <v>0</v>
      </c>
      <c r="L32" s="4">
        <v>1008100</v>
      </c>
      <c r="M32" s="5">
        <v>1</v>
      </c>
      <c r="R32" s="4">
        <f t="shared" si="5"/>
        <v>1008100</v>
      </c>
      <c r="S32" s="3">
        <f>+S31+F32</f>
        <v>12565988</v>
      </c>
      <c r="T32" s="166"/>
    </row>
    <row r="33" spans="1:20" ht="19.5" customHeight="1">
      <c r="A33" s="111">
        <v>2009</v>
      </c>
      <c r="F33" s="4">
        <v>0</v>
      </c>
      <c r="G33" s="173">
        <v>0</v>
      </c>
      <c r="L33" s="4">
        <v>1103055</v>
      </c>
      <c r="M33" s="5">
        <v>1</v>
      </c>
      <c r="R33" s="4">
        <f t="shared" si="5"/>
        <v>1103055</v>
      </c>
      <c r="S33" s="3">
        <f>+S32+F33</f>
        <v>12565988</v>
      </c>
      <c r="T33" s="166"/>
    </row>
    <row r="34" spans="1:20" ht="19.5" customHeight="1">
      <c r="A34" s="111">
        <v>2010</v>
      </c>
      <c r="F34" s="4">
        <v>0</v>
      </c>
      <c r="G34" s="3">
        <v>0</v>
      </c>
      <c r="L34" s="4">
        <v>996573</v>
      </c>
      <c r="M34" s="5">
        <v>1</v>
      </c>
      <c r="R34" s="4">
        <f t="shared" si="5"/>
        <v>996573</v>
      </c>
      <c r="S34" s="3"/>
      <c r="T34" s="166"/>
    </row>
    <row r="35" spans="1:20" ht="19.5" customHeight="1">
      <c r="A35" s="174" t="s">
        <v>98</v>
      </c>
      <c r="F35" s="4">
        <v>0</v>
      </c>
      <c r="G35" s="3">
        <v>0</v>
      </c>
      <c r="L35" s="4">
        <v>952247</v>
      </c>
      <c r="M35" s="5">
        <v>1</v>
      </c>
      <c r="R35" s="4">
        <f t="shared" si="5"/>
        <v>952247</v>
      </c>
      <c r="S35" s="3"/>
      <c r="T35" s="166"/>
    </row>
    <row r="36" spans="1:20" ht="19.5" customHeight="1">
      <c r="A36" s="174" t="s">
        <v>114</v>
      </c>
      <c r="F36" s="4">
        <v>0</v>
      </c>
      <c r="G36" s="3">
        <v>0</v>
      </c>
      <c r="L36" s="4">
        <v>760818</v>
      </c>
      <c r="M36" s="5">
        <v>1</v>
      </c>
      <c r="R36" s="4">
        <f t="shared" si="5"/>
        <v>760818</v>
      </c>
      <c r="S36" s="3"/>
      <c r="T36" s="166"/>
    </row>
    <row r="37" spans="1:20" ht="19.5" customHeight="1">
      <c r="A37" s="174">
        <v>41275</v>
      </c>
      <c r="F37" s="4">
        <v>0</v>
      </c>
      <c r="G37" s="3"/>
      <c r="L37" s="4">
        <v>19510</v>
      </c>
      <c r="M37" s="5">
        <v>1</v>
      </c>
      <c r="R37" s="4">
        <f>+L37+F37</f>
        <v>19510</v>
      </c>
      <c r="S37" s="3"/>
      <c r="T37" s="166"/>
    </row>
    <row r="38" spans="1:20" ht="19.5" customHeight="1" thickBot="1">
      <c r="A38" s="1" t="s">
        <v>117</v>
      </c>
      <c r="F38" s="86">
        <f>SUM(F27:F37)</f>
        <v>11674062</v>
      </c>
      <c r="L38" s="86">
        <f>SUM(L27:L37)</f>
        <v>17387050</v>
      </c>
      <c r="R38" s="86">
        <f>SUM(R27:R37)</f>
        <v>29061112</v>
      </c>
      <c r="T38" s="19"/>
    </row>
    <row r="39" spans="1:18" ht="4.5" customHeight="1">
      <c r="A39" s="1"/>
      <c r="F39" s="11"/>
      <c r="L39" s="11"/>
      <c r="R39" s="11"/>
    </row>
  </sheetData>
  <sheetProtection password="CC08" sheet="1" objects="1" scenarios="1"/>
  <mergeCells count="6">
    <mergeCell ref="A1:R1"/>
    <mergeCell ref="A3:R3"/>
    <mergeCell ref="A4:R4"/>
    <mergeCell ref="B5:F5"/>
    <mergeCell ref="H5:L5"/>
    <mergeCell ref="N5:P5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2013-04-01T08:01:16Z</cp:lastPrinted>
  <dcterms:created xsi:type="dcterms:W3CDTF">2006-04-04T08:44:05Z</dcterms:created>
  <dcterms:modified xsi:type="dcterms:W3CDTF">2013-04-11T08:10:11Z</dcterms:modified>
  <cp:category/>
  <cp:version/>
  <cp:contentType/>
  <cp:contentStatus/>
</cp:coreProperties>
</file>