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315" firstSheet="4" activeTab="4"/>
  </bookViews>
  <sheets>
    <sheet name="Sheet2" sheetId="1" r:id="rId1"/>
    <sheet name="Sum of Loan Releases" sheetId="2" r:id="rId2"/>
    <sheet name="With Negative Balances" sheetId="3" r:id="rId3"/>
    <sheet name="Huge Residual Loans" sheetId="4" r:id="rId4"/>
    <sheet name="QTRSTAT" sheetId="5" r:id="rId5"/>
  </sheets>
  <definedNames>
    <definedName name="_xlnm.Print_Area" localSheetId="3">'Huge Residual Loans'!$A$1:$F$38</definedName>
  </definedNames>
  <calcPr fullCalcOnLoad="1"/>
</workbook>
</file>

<file path=xl/sharedStrings.xml><?xml version="1.0" encoding="utf-8"?>
<sst xmlns="http://schemas.openxmlformats.org/spreadsheetml/2006/main" count="1921" uniqueCount="416">
  <si>
    <t>As of 31 January 2004</t>
  </si>
  <si>
    <t>(P'000)</t>
  </si>
  <si>
    <t>Total</t>
  </si>
  <si>
    <t>Approved Loan</t>
  </si>
  <si>
    <t>Releases</t>
  </si>
  <si>
    <t xml:space="preserve">20% of the </t>
  </si>
  <si>
    <t>I</t>
  </si>
  <si>
    <t>CENPELCO</t>
  </si>
  <si>
    <t>CAR</t>
  </si>
  <si>
    <t>ABRECO</t>
  </si>
  <si>
    <t>BENECO</t>
  </si>
  <si>
    <t>CAGELCO I</t>
  </si>
  <si>
    <t>ISELCO I</t>
  </si>
  <si>
    <t>ISELCO II</t>
  </si>
  <si>
    <t>PELCO III</t>
  </si>
  <si>
    <t>III</t>
  </si>
  <si>
    <t>NEECO I</t>
  </si>
  <si>
    <t>TARELCO I</t>
  </si>
  <si>
    <t>IV</t>
  </si>
  <si>
    <t>ORMECO</t>
  </si>
  <si>
    <t>LUBELCO</t>
  </si>
  <si>
    <t>V</t>
  </si>
  <si>
    <t>CASURECO II</t>
  </si>
  <si>
    <t>MASELCO</t>
  </si>
  <si>
    <t>VI</t>
  </si>
  <si>
    <t>ILECO I</t>
  </si>
  <si>
    <t>ILECO II</t>
  </si>
  <si>
    <t>CEBECO I</t>
  </si>
  <si>
    <t>VIII</t>
  </si>
  <si>
    <t>LEYECO II</t>
  </si>
  <si>
    <t>LEYECO V</t>
  </si>
  <si>
    <t>SAMELCO I</t>
  </si>
  <si>
    <t>SAMELCO II</t>
  </si>
  <si>
    <t>NORSAMELCO</t>
  </si>
  <si>
    <t>IX</t>
  </si>
  <si>
    <t>BASELCO</t>
  </si>
  <si>
    <t>ARMM</t>
  </si>
  <si>
    <t xml:space="preserve">TAWELCO </t>
  </si>
  <si>
    <t>LASURECO</t>
  </si>
  <si>
    <t>X</t>
  </si>
  <si>
    <t>BUSECO</t>
  </si>
  <si>
    <t>MORESCO I</t>
  </si>
  <si>
    <t>SURSECO I</t>
  </si>
  <si>
    <t>NUVELCO</t>
  </si>
  <si>
    <t>RE-HQ</t>
  </si>
  <si>
    <t>OECF-LOG</t>
  </si>
  <si>
    <t>OECF-RE</t>
  </si>
  <si>
    <t>EL-Typhoon</t>
  </si>
  <si>
    <t>WB-RE</t>
  </si>
  <si>
    <t>RE</t>
  </si>
  <si>
    <t>TOTAL</t>
  </si>
  <si>
    <t>Region</t>
  </si>
  <si>
    <t>Summary of Electric Cooperatives with Huge Residual Loans</t>
  </si>
  <si>
    <t>PENELCO</t>
  </si>
  <si>
    <t>PELCO I</t>
  </si>
  <si>
    <t>PELCO II</t>
  </si>
  <si>
    <t>NEECO II</t>
  </si>
  <si>
    <t>BATELEC II</t>
  </si>
  <si>
    <t>OMECO</t>
  </si>
  <si>
    <t>ALECO</t>
  </si>
  <si>
    <t>AKELCO</t>
  </si>
  <si>
    <t>VII</t>
  </si>
  <si>
    <t>XI</t>
  </si>
  <si>
    <t>DANECO</t>
  </si>
  <si>
    <t>With 30M and above</t>
  </si>
  <si>
    <t>Total Releases</t>
  </si>
  <si>
    <t>II</t>
  </si>
  <si>
    <t>T O T A L</t>
  </si>
  <si>
    <t xml:space="preserve">Electric </t>
  </si>
  <si>
    <t xml:space="preserve"> Cooperatives</t>
  </si>
  <si>
    <t xml:space="preserve">Loan </t>
  </si>
  <si>
    <t xml:space="preserve"> Balance</t>
  </si>
  <si>
    <t xml:space="preserve"> Negative Balance</t>
  </si>
  <si>
    <t>Cooperatives</t>
  </si>
  <si>
    <t>STATUS OF LOAN RELEASES</t>
  </si>
  <si>
    <t>Releases Still To Be Paid by ECs</t>
  </si>
  <si>
    <t>In Thousand Pesos</t>
  </si>
  <si>
    <t>As ofJanuary 31, 2004</t>
  </si>
  <si>
    <t>BALANCE OF</t>
  </si>
  <si>
    <t xml:space="preserve"> APPROVED</t>
  </si>
  <si>
    <t>PESO</t>
  </si>
  <si>
    <t>E/M</t>
  </si>
  <si>
    <t xml:space="preserve"> TOTAL</t>
  </si>
  <si>
    <t>LOAN</t>
  </si>
  <si>
    <t>COOPERATIVE</t>
  </si>
  <si>
    <t xml:space="preserve">  LOANS</t>
  </si>
  <si>
    <t>ACTUAL</t>
  </si>
  <si>
    <t>W/ ALLOC.</t>
  </si>
  <si>
    <t>RELEASES</t>
  </si>
  <si>
    <t>BALANCE</t>
  </si>
  <si>
    <t>REGION I</t>
  </si>
  <si>
    <t xml:space="preserve"> </t>
  </si>
  <si>
    <t>RURAL ELEC.</t>
  </si>
  <si>
    <t>WB-RERP (RE)</t>
  </si>
  <si>
    <t>LOGISTICAL</t>
  </si>
  <si>
    <t>WB-RERP (LOG)</t>
  </si>
  <si>
    <t>-</t>
  </si>
  <si>
    <t>Ilocos Norte</t>
  </si>
  <si>
    <t>Ilocos Sur</t>
  </si>
  <si>
    <t>RE-IRTC-HQ</t>
  </si>
  <si>
    <t>RELENDING</t>
  </si>
  <si>
    <t>La Union</t>
  </si>
  <si>
    <t>Pangasinan I</t>
  </si>
  <si>
    <t>R2 (EL-REL)</t>
  </si>
  <si>
    <t>Central Pangasinan</t>
  </si>
  <si>
    <t>WB-RERP (SA)</t>
  </si>
  <si>
    <t>Pangasinan III</t>
  </si>
  <si>
    <t xml:space="preserve"> Sub-Total - Region I</t>
  </si>
  <si>
    <t xml:space="preserve">C A R </t>
  </si>
  <si>
    <t>OECF (RE)</t>
  </si>
  <si>
    <t>OECF (LOG)</t>
  </si>
  <si>
    <t>EL-CONCESSIONAL</t>
  </si>
  <si>
    <t>Abra</t>
  </si>
  <si>
    <t>SEP (SOLAR)</t>
  </si>
  <si>
    <t>Benguet</t>
  </si>
  <si>
    <t>Mountain Province</t>
  </si>
  <si>
    <t>Ifugao</t>
  </si>
  <si>
    <t>Kalinga-Apayao</t>
  </si>
  <si>
    <t>Sub-Total - CAR</t>
  </si>
  <si>
    <t>REGION II</t>
  </si>
  <si>
    <t>Cagayan I</t>
  </si>
  <si>
    <t>Cagayan II</t>
  </si>
  <si>
    <t>Isabela I</t>
  </si>
  <si>
    <t>EL-TYPHOON(HARUROT)</t>
  </si>
  <si>
    <t>Isabela II</t>
  </si>
  <si>
    <t>EL-TYPHOON</t>
  </si>
  <si>
    <t>Nueva Vizcaya</t>
  </si>
  <si>
    <t>Quirino</t>
  </si>
  <si>
    <t>Batanes</t>
  </si>
  <si>
    <t>Sub-Total - Region II</t>
  </si>
  <si>
    <t>REGION III</t>
  </si>
  <si>
    <t>Aurora</t>
  </si>
  <si>
    <t>EL-RELENDING</t>
  </si>
  <si>
    <t>Peninsula/</t>
  </si>
  <si>
    <t>BATLECO</t>
  </si>
  <si>
    <t>R2</t>
  </si>
  <si>
    <t>Pampanga I</t>
  </si>
  <si>
    <t>Pampanga II</t>
  </si>
  <si>
    <t>Pampanga III</t>
  </si>
  <si>
    <t>PRESCO</t>
  </si>
  <si>
    <t>Nueva Ecija I</t>
  </si>
  <si>
    <t>EL-EQ (HQ)</t>
  </si>
  <si>
    <t>Nueva Ecija II</t>
  </si>
  <si>
    <t>San Jose</t>
  </si>
  <si>
    <t>Tarlac I</t>
  </si>
  <si>
    <t>RELENDING 1</t>
  </si>
  <si>
    <t>Tarlac II</t>
  </si>
  <si>
    <t>Zambales I</t>
  </si>
  <si>
    <t>YTY90060-6YU9I69YI</t>
  </si>
  <si>
    <t>GHGUGTFTHUTR</t>
  </si>
  <si>
    <t>WB- ESL (RE)</t>
  </si>
  <si>
    <t>Zambales II</t>
  </si>
  <si>
    <t>Sub-Total - Region III</t>
  </si>
  <si>
    <t>REGION IV</t>
  </si>
  <si>
    <t>Batangas I</t>
  </si>
  <si>
    <t>Batangas II</t>
  </si>
  <si>
    <t>WB-RERP-LOG</t>
  </si>
  <si>
    <t>First Laguna</t>
  </si>
  <si>
    <t>Marinduque</t>
  </si>
  <si>
    <t>Occidental Mindoro</t>
  </si>
  <si>
    <t xml:space="preserve">Oriental Mindoro </t>
  </si>
  <si>
    <t>Palawan</t>
  </si>
  <si>
    <t>Quezon I</t>
  </si>
  <si>
    <t>POLILLO IS.</t>
  </si>
  <si>
    <t>Quezon II</t>
  </si>
  <si>
    <t>Lubang</t>
  </si>
  <si>
    <t>Busuanga</t>
  </si>
  <si>
    <t>Tablas</t>
  </si>
  <si>
    <t>Romblon</t>
  </si>
  <si>
    <t xml:space="preserve">        Sub-Total - Region IV</t>
  </si>
  <si>
    <t>REGION V</t>
  </si>
  <si>
    <t>Albay I</t>
  </si>
  <si>
    <t>RELENDING 2</t>
  </si>
  <si>
    <t>Albay II</t>
  </si>
  <si>
    <t>Albay III</t>
  </si>
  <si>
    <t>WB-ESL (RE)</t>
  </si>
  <si>
    <t>Camarines Sur I</t>
  </si>
  <si>
    <t>Camarines Sur II</t>
  </si>
  <si>
    <t>Camarines Sur III</t>
  </si>
  <si>
    <t>Camarines Sur IV</t>
  </si>
  <si>
    <t>Camarines Norte</t>
  </si>
  <si>
    <t>Catanduanes</t>
  </si>
  <si>
    <t>Masbate</t>
  </si>
  <si>
    <t>ADD-ONS</t>
  </si>
  <si>
    <t>Ticao</t>
  </si>
  <si>
    <t>Sorsogon I</t>
  </si>
  <si>
    <t>Sorsogon II</t>
  </si>
  <si>
    <t xml:space="preserve">        Sub-Total - Region V</t>
  </si>
  <si>
    <t xml:space="preserve">        TOTAL LUZON</t>
  </si>
  <si>
    <t>REGION VI</t>
  </si>
  <si>
    <t>Aklan</t>
  </si>
  <si>
    <t>Antique</t>
  </si>
  <si>
    <t>Capiz</t>
  </si>
  <si>
    <t>Iloilo I</t>
  </si>
  <si>
    <t>Iloilo II</t>
  </si>
  <si>
    <t>Iloilo III</t>
  </si>
  <si>
    <t>Central Negros</t>
  </si>
  <si>
    <t>Negros Occidental</t>
  </si>
  <si>
    <t>RE-RELENDING</t>
  </si>
  <si>
    <t>VRESCO</t>
  </si>
  <si>
    <t>EL-TYPHOON(NANANG)</t>
  </si>
  <si>
    <t>Guimaras</t>
  </si>
  <si>
    <t>Sub-Total - Region VI</t>
  </si>
  <si>
    <t>REGION VII</t>
  </si>
  <si>
    <t>Bohol I</t>
  </si>
  <si>
    <t>Bohol II</t>
  </si>
  <si>
    <t>Cebu I</t>
  </si>
  <si>
    <t>Cebu II</t>
  </si>
  <si>
    <t>Cebu III</t>
  </si>
  <si>
    <t>Negros Oriental I</t>
  </si>
  <si>
    <t>Negros Oriental II</t>
  </si>
  <si>
    <t>Bantayan</t>
  </si>
  <si>
    <t>Camotes</t>
  </si>
  <si>
    <t>Siquijor</t>
  </si>
  <si>
    <t>Sub-Total - Region VII</t>
  </si>
  <si>
    <t>REGION VIII</t>
  </si>
  <si>
    <t>Leyte I</t>
  </si>
  <si>
    <t>Leyte II</t>
  </si>
  <si>
    <t>Leyte III</t>
  </si>
  <si>
    <t>Leyte IV</t>
  </si>
  <si>
    <t>Leyte V</t>
  </si>
  <si>
    <t>Southern Leyte</t>
  </si>
  <si>
    <t>Samar I</t>
  </si>
  <si>
    <t>Samar II</t>
  </si>
  <si>
    <t>RELENDING-EL</t>
  </si>
  <si>
    <t>Eastern Samar</t>
  </si>
  <si>
    <t>OECF-LOG.</t>
  </si>
  <si>
    <t>Northern Samar</t>
  </si>
  <si>
    <t xml:space="preserve">RURAL ELEC. </t>
  </si>
  <si>
    <t>Biliran</t>
  </si>
  <si>
    <t>Sub-Total - Region VIII</t>
  </si>
  <si>
    <t>TOTAL VISAYAS</t>
  </si>
  <si>
    <t>REGION IX</t>
  </si>
  <si>
    <t>Zamboanga City</t>
  </si>
  <si>
    <t>Zamboanga Norte</t>
  </si>
  <si>
    <t>Zamboanga Sur I</t>
  </si>
  <si>
    <t>Zamboanga Sur II</t>
  </si>
  <si>
    <t>Basilan</t>
  </si>
  <si>
    <t>Sub-Total - Region IX</t>
  </si>
  <si>
    <t>A R M M (Autonomous Region of Muslim Mindanao)</t>
  </si>
  <si>
    <t>Sulu</t>
  </si>
  <si>
    <t>Cagayan de Sulu</t>
  </si>
  <si>
    <t>Tawi-Tawi</t>
  </si>
  <si>
    <t>Siasi</t>
  </si>
  <si>
    <t>Maguindanao</t>
  </si>
  <si>
    <t>Lanao Sur</t>
  </si>
  <si>
    <t>Sub-Total - ARMM</t>
  </si>
  <si>
    <t>REGION X</t>
  </si>
  <si>
    <t xml:space="preserve">WB-RERP (RE) </t>
  </si>
  <si>
    <t>Bukidnon I</t>
  </si>
  <si>
    <t>Bukidnon II</t>
  </si>
  <si>
    <t>Misamis Occidental I</t>
  </si>
  <si>
    <t xml:space="preserve"> RURAL ELEC.</t>
  </si>
  <si>
    <t xml:space="preserve"> RE-HQ</t>
  </si>
  <si>
    <t xml:space="preserve"> OECF (RE)</t>
  </si>
  <si>
    <t xml:space="preserve"> OECF (LOG)</t>
  </si>
  <si>
    <t>Misamis Occidental II</t>
  </si>
  <si>
    <t>IRTC</t>
  </si>
  <si>
    <t>Misamis Oriental I</t>
  </si>
  <si>
    <t>Misamis Oriental II</t>
  </si>
  <si>
    <t>Camiguin</t>
  </si>
  <si>
    <t>Lanao Norte</t>
  </si>
  <si>
    <t>Sub-Total - Region X</t>
  </si>
  <si>
    <t>C A R A G A</t>
  </si>
  <si>
    <t>OECF RE</t>
  </si>
  <si>
    <t>Surigao Norte</t>
  </si>
  <si>
    <t>Siargao Island</t>
  </si>
  <si>
    <t>Dinagat Island</t>
  </si>
  <si>
    <t>Agusan Norte</t>
  </si>
  <si>
    <t>Agusan Sur</t>
  </si>
  <si>
    <t>Surigao Sur I</t>
  </si>
  <si>
    <t>Surigao Sur II</t>
  </si>
  <si>
    <t>Sub-Total - CARAGA</t>
  </si>
  <si>
    <t>REGION XI</t>
  </si>
  <si>
    <t>WB-RERP(SA)</t>
  </si>
  <si>
    <t>Davao Norte</t>
  </si>
  <si>
    <t>Davao Sur</t>
  </si>
  <si>
    <t>Davao Oriental</t>
  </si>
  <si>
    <t>Sub-Total - Region XI</t>
  </si>
  <si>
    <t>REGION XII</t>
  </si>
  <si>
    <t>South Cotabato I</t>
  </si>
  <si>
    <t>South Cotabato II</t>
  </si>
  <si>
    <t>North Cotabato</t>
  </si>
  <si>
    <t>Sultan Kudarat</t>
  </si>
  <si>
    <t>Sub-Total - Region XII</t>
  </si>
  <si>
    <t>TOTAL MINDANAO</t>
  </si>
  <si>
    <t>GRAND TOTAL</t>
  </si>
  <si>
    <t xml:space="preserve">  SUMMARY</t>
  </si>
  <si>
    <t xml:space="preserve">   </t>
  </si>
  <si>
    <t xml:space="preserve">    CONSTRUCTION/PIELSTICK (RE)</t>
  </si>
  <si>
    <t xml:space="preserve">    RURAL ELEC. - HQ</t>
  </si>
  <si>
    <t xml:space="preserve">    RELENDING/RELENDING 1&amp;2/R2 (EL-REL)</t>
  </si>
  <si>
    <t xml:space="preserve">    WORLD BANK - ESL (RE)</t>
  </si>
  <si>
    <t xml:space="preserve">    WB-RERP (STAGING AREA)</t>
  </si>
  <si>
    <t xml:space="preserve">    WB-RERP (RE)  </t>
  </si>
  <si>
    <t xml:space="preserve">    WB-RERP (LOGISTICAL)</t>
  </si>
  <si>
    <t xml:space="preserve">    OECF (RE)</t>
  </si>
  <si>
    <t xml:space="preserve">    OECF (LOGISTICAL)</t>
  </si>
  <si>
    <t xml:space="preserve">    EMERGENCY LOANS </t>
  </si>
  <si>
    <t xml:space="preserve">    CONCESSIONAL LOAN</t>
  </si>
  <si>
    <t xml:space="preserve">    TYPHOONS</t>
  </si>
  <si>
    <t xml:space="preserve">    LOGISTICAL LOAN</t>
  </si>
  <si>
    <t xml:space="preserve">    SPECIAL ENERGY PROGRAM (SEP)</t>
  </si>
  <si>
    <t xml:space="preserve">    EMERGENCY LOAN - EQ (HQ)</t>
  </si>
  <si>
    <t xml:space="preserve">   T O T A L</t>
  </si>
  <si>
    <t>LEGEND:</t>
  </si>
  <si>
    <t>RE     -  Construction/Pielstick</t>
  </si>
  <si>
    <t>WB-ESL (RE)-  World Bank-Energy Sector Loan (Rural Elec)</t>
  </si>
  <si>
    <t xml:space="preserve">WB-RERP (SA)  -  World Bank-Rural Elec. Revitalization Prog.(Staging Area) </t>
  </si>
  <si>
    <t>WB-RERP (RE)  -  World Bank-Rural Elec. Revitalization Prog.(Rehab/Ugrade,Exp. &amp; Add-ons)</t>
  </si>
  <si>
    <t>WB-RERP (LOG) -  World Bank-Rural Elec. Revitalization Prog. (Logistical)</t>
  </si>
  <si>
    <t>OECF-RE  - Overseas Economic Cooperation Fund(Rehab/Upgrade,Expansion &amp; Add-ons)</t>
  </si>
  <si>
    <t>OECF-LOG - Overseas Economic Cooperation Fund(Logistical)</t>
  </si>
  <si>
    <t>EL-CONCESSIONAL - Emergency Loan for typhoon damaged coops &amp; rehab purposes</t>
  </si>
  <si>
    <t>EL-T   -  Emergency loan for typhoon damaged coops (R, U&amp;Y, 69KV)</t>
  </si>
  <si>
    <t xml:space="preserve">LOG.   -  Logistical </t>
  </si>
  <si>
    <t>SEP    -  Special Energy Program (Solar)</t>
  </si>
  <si>
    <t>EL-EQ (HQ) -  Emergency Loan - Earthquake (Headquarter)</t>
  </si>
  <si>
    <t>Prepared by:</t>
  </si>
  <si>
    <t>MA. ROSARIO P. ROSALES</t>
  </si>
  <si>
    <t>Loans Management Analyst</t>
  </si>
  <si>
    <t>Certified Correct by:</t>
  </si>
  <si>
    <t xml:space="preserve">           LIDA DELA MERCED</t>
  </si>
  <si>
    <t xml:space="preserve"> Manager,  Accounts Servicing Div.</t>
  </si>
  <si>
    <t>SUMMARY OF LOAN RELEASES</t>
  </si>
  <si>
    <t>As of January 31, 2003</t>
  </si>
  <si>
    <t>BAL. OF</t>
  </si>
  <si>
    <t xml:space="preserve">   L O A N    R E L E A S E S</t>
  </si>
  <si>
    <t>APPROVED</t>
  </si>
  <si>
    <t>E / M</t>
  </si>
  <si>
    <t xml:space="preserve"> LOANS</t>
  </si>
  <si>
    <t xml:space="preserve"> W/ ALLOC.</t>
  </si>
  <si>
    <t xml:space="preserve">  BALANCE</t>
  </si>
  <si>
    <t>C A R</t>
  </si>
  <si>
    <t>A R M M</t>
  </si>
  <si>
    <t>GRAND TOTAL  ......</t>
  </si>
  <si>
    <t xml:space="preserve">Type of Loan with </t>
  </si>
  <si>
    <t>Status of Loan Releases with Negative Balances</t>
  </si>
  <si>
    <t xml:space="preserve">Relending </t>
  </si>
  <si>
    <t>Loans</t>
  </si>
  <si>
    <t>Others</t>
  </si>
  <si>
    <t>NATIONAL ELECTRIFICATION ADMINISTRATION</t>
  </si>
  <si>
    <t>Type of Loan</t>
  </si>
  <si>
    <t>A.</t>
  </si>
  <si>
    <t>B.</t>
  </si>
  <si>
    <t>Interest</t>
  </si>
  <si>
    <t>Rate</t>
  </si>
  <si>
    <t>Repayment Period</t>
  </si>
  <si>
    <t>(Excluding Grace Period)</t>
  </si>
  <si>
    <t>10 yrs</t>
  </si>
  <si>
    <t>10 yrs.</t>
  </si>
  <si>
    <t>5 yrs.</t>
  </si>
  <si>
    <t>8 yrs.</t>
  </si>
  <si>
    <t>30 yrs.</t>
  </si>
  <si>
    <t>26.5 yrs.</t>
  </si>
  <si>
    <t>24.5 yrs.</t>
  </si>
  <si>
    <t>12 yrs.</t>
  </si>
  <si>
    <t>Grace</t>
  </si>
  <si>
    <t>Period</t>
  </si>
  <si>
    <t>Last Repayment</t>
  </si>
  <si>
    <t>Date</t>
  </si>
  <si>
    <t>01-31-2013</t>
  </si>
  <si>
    <t>05-02-2015</t>
  </si>
  <si>
    <t>03-24-2016</t>
  </si>
  <si>
    <t>04-11-2017</t>
  </si>
  <si>
    <t>12-31-2015</t>
  </si>
  <si>
    <t>04-15-2012</t>
  </si>
  <si>
    <t>08-20-2014</t>
  </si>
  <si>
    <t>$</t>
  </si>
  <si>
    <t>EURO</t>
  </si>
  <si>
    <t>Y</t>
  </si>
  <si>
    <t>Loan Amount</t>
  </si>
  <si>
    <t>Availments</t>
  </si>
  <si>
    <t>Principal</t>
  </si>
  <si>
    <t>Orig. Currency</t>
  </si>
  <si>
    <t>US $</t>
  </si>
  <si>
    <t>Peso</t>
  </si>
  <si>
    <t xml:space="preserve">T E R M S </t>
  </si>
  <si>
    <t>O U T S T A N D I N G   B A L A N C E</t>
  </si>
  <si>
    <t xml:space="preserve">                                 Y             =</t>
  </si>
  <si>
    <t>Notes:</t>
  </si>
  <si>
    <t>R E P A Y M E N T S   (Orig. Currency)</t>
  </si>
  <si>
    <t>RELENT</t>
  </si>
  <si>
    <t>GUARANTEED</t>
  </si>
  <si>
    <t xml:space="preserve">       T O T A L</t>
  </si>
  <si>
    <t>Status of Foreign Loans</t>
  </si>
  <si>
    <t xml:space="preserve">   USAID 492-H-028</t>
  </si>
  <si>
    <t xml:space="preserve">   USAID 492-T-034</t>
  </si>
  <si>
    <t xml:space="preserve">   USAID 492-T-036</t>
  </si>
  <si>
    <t xml:space="preserve">   USAID 492-T-043</t>
  </si>
  <si>
    <t xml:space="preserve">   OECF PH-P138 (NEA)</t>
  </si>
  <si>
    <t xml:space="preserve">                           (VECO)</t>
  </si>
  <si>
    <t xml:space="preserve">   IBRD 3439-PH</t>
  </si>
  <si>
    <t xml:space="preserve">   KFW L1 P1 (AL7765712)</t>
  </si>
  <si>
    <t xml:space="preserve">   KFW L11 (AL7965882)</t>
  </si>
  <si>
    <t xml:space="preserve">      SUB-TOTAL - GUARANTEED</t>
  </si>
  <si>
    <t xml:space="preserve">      SUB-TOTAL - RELENT</t>
  </si>
  <si>
    <t>Project</t>
  </si>
  <si>
    <t>Date of</t>
  </si>
  <si>
    <t>Loan</t>
  </si>
  <si>
    <t>Rural Electrification</t>
  </si>
  <si>
    <t xml:space="preserve">            - do -</t>
  </si>
  <si>
    <t>05-02-72</t>
  </si>
  <si>
    <t>08-07-74</t>
  </si>
  <si>
    <t>03-24-75</t>
  </si>
  <si>
    <t>08-06-76</t>
  </si>
  <si>
    <t>08-12-94</t>
  </si>
  <si>
    <t>06-03-92</t>
  </si>
  <si>
    <t>07-03-79</t>
  </si>
  <si>
    <t>04-10-81</t>
  </si>
  <si>
    <t>FN:  SUMFORLOANSPERBOOKS</t>
  </si>
  <si>
    <t xml:space="preserve">                             GBP           =</t>
  </si>
  <si>
    <t xml:space="preserve">                             EURO        =       </t>
  </si>
  <si>
    <t>15 yrs.</t>
  </si>
  <si>
    <t>As of  December 28, 2012</t>
  </si>
  <si>
    <t>1.   Conversion Rates Used as of December 28,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</si>
</sst>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P&quot;\ #,##0;&quot;P&quot;\ \-#,##0"/>
    <numFmt numFmtId="171" formatCode="&quot;P&quot;\ #,##0;[Red]&quot;P&quot;\ \-#,##0"/>
    <numFmt numFmtId="172" formatCode="&quot;P&quot;\ #,##0.00;&quot;P&quot;\ \-#,##0.00"/>
    <numFmt numFmtId="173" formatCode="&quot;P&quot;\ #,##0.00;[Red]&quot;P&quot;\ \-#,##0.00"/>
    <numFmt numFmtId="174" formatCode="_ &quot;P&quot;\ * #,##0_ ;_ &quot;P&quot;\ * \-#,##0_ ;_ &quot;P&quot;\ * &quot;-&quot;_ ;_ @_ "/>
    <numFmt numFmtId="175" formatCode="_ * #,##0_ ;_ * \-#,##0_ ;_ * &quot;-&quot;_ ;_ @_ "/>
    <numFmt numFmtId="176" formatCode="_ &quot;P&quot;\ * #,##0.00_ ;_ &quot;P&quot;\ * \-#,##0.00_ ;_ &quot;P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0_)"/>
    <numFmt numFmtId="181" formatCode="dd\-mmm\-yy_)"/>
    <numFmt numFmtId="182" formatCode=";;;"/>
    <numFmt numFmtId="183" formatCode="0.000"/>
    <numFmt numFmtId="184" formatCode="0.0%"/>
    <numFmt numFmtId="185" formatCode="&quot;$&quot;#,##0.000_);\(&quot;$&quot;#,##0.000\)"/>
    <numFmt numFmtId="186" formatCode="&quot;$&quot;#,##0.0000_);\(&quot;$&quot;#,##0.0000\)"/>
    <numFmt numFmtId="187" formatCode="[$PHP]\ #,##0.0000_);\([$PHP]\ #,##0.0000\)"/>
    <numFmt numFmtId="188" formatCode="[$PHP]\ #,##0.00_);\([$PHP]\ #,##0.00\)"/>
    <numFmt numFmtId="189" formatCode="&quot;$&quot;#,##0.00000_);\(&quot;$&quot;#,##0.00000\)"/>
    <numFmt numFmtId="190" formatCode="&quot;$&quot;#,##0.000000_);\(&quot;$&quot;#,##0.000000\)"/>
    <numFmt numFmtId="191" formatCode="#,##0.0_);\(#,##0.0\)"/>
    <numFmt numFmtId="192" formatCode="[$PHP]\ #,##0.00000_);\([$PHP]\ #,##0.00000\)"/>
    <numFmt numFmtId="193" formatCode="[$PHP]\ #,##0.000_);\([$PHP]\ #,##0.000\)"/>
    <numFmt numFmtId="194" formatCode="_(* #,##0.000_);_(* \(#,##0.000\);_(* &quot;-&quot;??_);_(@_)"/>
    <numFmt numFmtId="195" formatCode="#,##0.00;[Red]#,##0.00"/>
  </numFmts>
  <fonts count="51">
    <font>
      <sz val="10"/>
      <name val="Arial"/>
      <family val="0"/>
    </font>
    <font>
      <sz val="12"/>
      <name val="Arial Tur"/>
      <family val="2"/>
    </font>
    <font>
      <sz val="11"/>
      <name val="Arial Tur"/>
      <family val="2"/>
    </font>
    <font>
      <sz val="10"/>
      <name val="Arial Black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sz val="12"/>
      <name val="Arial Tur"/>
      <family val="2"/>
    </font>
    <font>
      <sz val="11"/>
      <name val="Arial Black"/>
      <family val="2"/>
    </font>
    <font>
      <b/>
      <sz val="10"/>
      <name val="Courier"/>
      <family val="3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9" fontId="1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179" fontId="1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9" fontId="7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79" fontId="2" fillId="0" borderId="1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0" fontId="6" fillId="0" borderId="14" xfId="0" applyFont="1" applyBorder="1" applyAlignment="1">
      <alignment horizontal="center"/>
    </xf>
    <xf numFmtId="180" fontId="9" fillId="0" borderId="0" xfId="0" applyNumberFormat="1" applyFont="1" applyAlignment="1" applyProtection="1">
      <alignment horizontal="left"/>
      <protection/>
    </xf>
    <xf numFmtId="181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 horizontal="center"/>
      <protection/>
    </xf>
    <xf numFmtId="180" fontId="0" fillId="0" borderId="0" xfId="0" applyNumberFormat="1" applyAlignment="1" applyProtection="1">
      <alignment horizontal="center"/>
      <protection/>
    </xf>
    <xf numFmtId="180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 horizontal="fill"/>
      <protection/>
    </xf>
    <xf numFmtId="180" fontId="0" fillId="0" borderId="15" xfId="0" applyNumberFormat="1" applyBorder="1" applyAlignment="1" applyProtection="1">
      <alignment/>
      <protection/>
    </xf>
    <xf numFmtId="180" fontId="0" fillId="0" borderId="16" xfId="0" applyNumberFormat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0" fontId="9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/>
    </xf>
    <xf numFmtId="180" fontId="9" fillId="0" borderId="15" xfId="0" applyNumberFormat="1" applyFont="1" applyBorder="1" applyAlignment="1" applyProtection="1">
      <alignment/>
      <protection/>
    </xf>
    <xf numFmtId="180" fontId="9" fillId="0" borderId="0" xfId="0" applyNumberFormat="1" applyFont="1" applyAlignment="1" applyProtection="1">
      <alignment horizontal="fill"/>
      <protection/>
    </xf>
    <xf numFmtId="180" fontId="9" fillId="0" borderId="16" xfId="0" applyNumberFormat="1" applyFont="1" applyBorder="1" applyAlignment="1" applyProtection="1">
      <alignment/>
      <protection/>
    </xf>
    <xf numFmtId="179" fontId="7" fillId="0" borderId="17" xfId="42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12" xfId="42" applyNumberFormat="1" applyFont="1" applyBorder="1" applyAlignment="1">
      <alignment horizontal="center"/>
    </xf>
    <xf numFmtId="179" fontId="6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17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3" fontId="11" fillId="0" borderId="0" xfId="42" applyFont="1" applyAlignment="1">
      <alignment/>
    </xf>
    <xf numFmtId="43" fontId="0" fillId="0" borderId="0" xfId="42" applyFont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6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14" fillId="0" borderId="0" xfId="0" applyNumberFormat="1" applyFont="1" applyAlignment="1">
      <alignment horizontal="center"/>
    </xf>
    <xf numFmtId="187" fontId="14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3" fontId="12" fillId="0" borderId="0" xfId="42" applyFont="1" applyBorder="1" applyAlignment="1">
      <alignment/>
    </xf>
    <xf numFmtId="186" fontId="13" fillId="0" borderId="0" xfId="0" applyNumberFormat="1" applyFont="1" applyAlignment="1">
      <alignment horizontal="center"/>
    </xf>
    <xf numFmtId="186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center"/>
    </xf>
    <xf numFmtId="43" fontId="12" fillId="0" borderId="38" xfId="42" applyFont="1" applyBorder="1" applyAlignment="1">
      <alignment/>
    </xf>
    <xf numFmtId="43" fontId="11" fillId="0" borderId="0" xfId="42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4" xfId="0" applyFont="1" applyBorder="1" applyAlignment="1">
      <alignment/>
    </xf>
    <xf numFmtId="9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0" fontId="14" fillId="0" borderId="23" xfId="0" applyNumberFormat="1" applyFont="1" applyBorder="1" applyAlignment="1">
      <alignment horizontal="center"/>
    </xf>
    <xf numFmtId="10" fontId="14" fillId="0" borderId="24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3" fontId="12" fillId="0" borderId="15" xfId="42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43" fontId="12" fillId="0" borderId="19" xfId="42" applyFont="1" applyBorder="1" applyAlignment="1">
      <alignment/>
    </xf>
    <xf numFmtId="43" fontId="12" fillId="0" borderId="20" xfId="42" applyFont="1" applyBorder="1" applyAlignment="1">
      <alignment/>
    </xf>
    <xf numFmtId="0" fontId="11" fillId="0" borderId="40" xfId="0" applyFont="1" applyBorder="1" applyAlignment="1">
      <alignment/>
    </xf>
    <xf numFmtId="43" fontId="12" fillId="0" borderId="23" xfId="42" applyFont="1" applyBorder="1" applyAlignment="1">
      <alignment/>
    </xf>
    <xf numFmtId="43" fontId="12" fillId="0" borderId="24" xfId="42" applyFont="1" applyBorder="1" applyAlignment="1">
      <alignment/>
    </xf>
    <xf numFmtId="49" fontId="12" fillId="0" borderId="14" xfId="0" applyNumberFormat="1" applyFont="1" applyBorder="1" applyAlignment="1">
      <alignment horizontal="center"/>
    </xf>
    <xf numFmtId="43" fontId="12" fillId="0" borderId="14" xfId="42" applyFont="1" applyBorder="1" applyAlignment="1">
      <alignment/>
    </xf>
    <xf numFmtId="43" fontId="12" fillId="0" borderId="12" xfId="42" applyFont="1" applyBorder="1" applyAlignment="1">
      <alignment/>
    </xf>
    <xf numFmtId="43" fontId="12" fillId="0" borderId="10" xfId="42" applyFont="1" applyBorder="1" applyAlignment="1">
      <alignment/>
    </xf>
    <xf numFmtId="43" fontId="12" fillId="0" borderId="11" xfId="42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3" fontId="11" fillId="0" borderId="15" xfId="42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39" fontId="12" fillId="0" borderId="29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0" fontId="11" fillId="0" borderId="41" xfId="0" applyFont="1" applyBorder="1" applyAlignment="1">
      <alignment/>
    </xf>
    <xf numFmtId="39" fontId="12" fillId="0" borderId="42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3" fontId="12" fillId="0" borderId="42" xfId="42" applyFont="1" applyBorder="1" applyAlignment="1">
      <alignment/>
    </xf>
    <xf numFmtId="4" fontId="12" fillId="0" borderId="43" xfId="0" applyNumberFormat="1" applyFont="1" applyBorder="1" applyAlignment="1">
      <alignment/>
    </xf>
    <xf numFmtId="10" fontId="12" fillId="0" borderId="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/>
    </xf>
    <xf numFmtId="9" fontId="12" fillId="0" borderId="0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4" fontId="11" fillId="0" borderId="43" xfId="0" applyNumberFormat="1" applyFont="1" applyBorder="1" applyAlignment="1">
      <alignment/>
    </xf>
    <xf numFmtId="0" fontId="12" fillId="0" borderId="45" xfId="0" applyFont="1" applyBorder="1" applyAlignment="1">
      <alignment/>
    </xf>
    <xf numFmtId="43" fontId="12" fillId="0" borderId="46" xfId="42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38" xfId="0" applyFont="1" applyBorder="1" applyAlignment="1">
      <alignment/>
    </xf>
    <xf numFmtId="9" fontId="12" fillId="0" borderId="1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9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80" fontId="9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44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3" max="3" width="6.421875" style="0" customWidth="1"/>
    <col min="4" max="4" width="16.7109375" style="0" customWidth="1"/>
    <col min="5" max="5" width="5.28125" style="0" customWidth="1"/>
    <col min="6" max="6" width="14.421875" style="0" customWidth="1"/>
    <col min="7" max="7" width="12.140625" style="0" hidden="1" customWidth="1"/>
    <col min="8" max="8" width="0" style="0" hidden="1" customWidth="1"/>
    <col min="9" max="9" width="12.140625" style="0" hidden="1" customWidth="1"/>
    <col min="10" max="10" width="0" style="0" hidden="1" customWidth="1"/>
    <col min="11" max="11" width="13.8515625" style="0" customWidth="1"/>
    <col min="12" max="12" width="11.00390625" style="0" hidden="1" customWidth="1"/>
    <col min="13" max="13" width="12.140625" style="0" customWidth="1"/>
  </cols>
  <sheetData>
    <row r="1" ht="12.75">
      <c r="A1" s="20" t="s">
        <v>74</v>
      </c>
    </row>
    <row r="2" ht="12.75">
      <c r="A2" s="20" t="s">
        <v>75</v>
      </c>
    </row>
    <row r="3" ht="12.75">
      <c r="A3" s="20" t="s">
        <v>76</v>
      </c>
    </row>
    <row r="4" ht="12.75">
      <c r="A4" s="20" t="s">
        <v>77</v>
      </c>
    </row>
    <row r="6" ht="12.75">
      <c r="C6" s="21"/>
    </row>
    <row r="7" spans="6:11" ht="12.75">
      <c r="F7" s="20" t="s">
        <v>78</v>
      </c>
      <c r="G7" s="169"/>
      <c r="H7" s="169"/>
      <c r="I7" s="169"/>
      <c r="J7" s="169"/>
      <c r="K7" s="169"/>
    </row>
    <row r="8" spans="6:13" ht="12.75">
      <c r="F8" s="20" t="s">
        <v>79</v>
      </c>
      <c r="G8" s="22" t="s">
        <v>80</v>
      </c>
      <c r="H8" s="22" t="s">
        <v>80</v>
      </c>
      <c r="I8" s="22" t="s">
        <v>81</v>
      </c>
      <c r="J8" s="22" t="s">
        <v>81</v>
      </c>
      <c r="K8" s="22" t="s">
        <v>50</v>
      </c>
      <c r="L8" s="23" t="s">
        <v>82</v>
      </c>
      <c r="M8" s="22" t="s">
        <v>83</v>
      </c>
    </row>
    <row r="9" spans="2:13" ht="12.75">
      <c r="B9" s="20" t="s">
        <v>84</v>
      </c>
      <c r="F9" s="20" t="s">
        <v>85</v>
      </c>
      <c r="G9" s="22" t="s">
        <v>86</v>
      </c>
      <c r="H9" s="22" t="s">
        <v>87</v>
      </c>
      <c r="I9" s="22" t="s">
        <v>86</v>
      </c>
      <c r="J9" s="22" t="s">
        <v>87</v>
      </c>
      <c r="K9" s="22" t="s">
        <v>88</v>
      </c>
      <c r="L9" s="23" t="s">
        <v>87</v>
      </c>
      <c r="M9" s="22" t="s">
        <v>89</v>
      </c>
    </row>
    <row r="12" spans="1:10" ht="12.75">
      <c r="A12" s="20" t="s">
        <v>90</v>
      </c>
      <c r="J12" s="24" t="s">
        <v>91</v>
      </c>
    </row>
    <row r="13" spans="4:13" ht="12.75" hidden="1">
      <c r="D13" s="24" t="s">
        <v>92</v>
      </c>
      <c r="F13" s="25">
        <v>51586</v>
      </c>
      <c r="G13" s="25">
        <v>10000</v>
      </c>
      <c r="H13" s="25">
        <v>10000</v>
      </c>
      <c r="I13" s="25">
        <v>0</v>
      </c>
      <c r="J13" s="25">
        <v>0</v>
      </c>
      <c r="K13" s="25">
        <f aca="true" t="shared" si="0" ref="K13:L17">G13+I13</f>
        <v>10000</v>
      </c>
      <c r="L13" s="25">
        <f t="shared" si="0"/>
        <v>10000</v>
      </c>
      <c r="M13" s="25">
        <f>F13-K13</f>
        <v>41586</v>
      </c>
    </row>
    <row r="14" spans="4:13" ht="12.75" hidden="1">
      <c r="D14" s="24" t="s">
        <v>44</v>
      </c>
      <c r="F14" s="25">
        <v>1485</v>
      </c>
      <c r="G14" s="25">
        <v>1485</v>
      </c>
      <c r="H14" s="25">
        <v>1485</v>
      </c>
      <c r="I14" s="25">
        <v>0</v>
      </c>
      <c r="J14" s="25">
        <v>0</v>
      </c>
      <c r="K14" s="25">
        <f t="shared" si="0"/>
        <v>1485</v>
      </c>
      <c r="L14" s="25">
        <f t="shared" si="0"/>
        <v>1485</v>
      </c>
      <c r="M14" s="25">
        <f>F14-K14</f>
        <v>0</v>
      </c>
    </row>
    <row r="15" spans="4:13" ht="12.75" hidden="1">
      <c r="D15" s="24" t="s">
        <v>93</v>
      </c>
      <c r="F15" s="25">
        <v>49700</v>
      </c>
      <c r="G15" s="25">
        <v>0</v>
      </c>
      <c r="H15" s="25">
        <v>0</v>
      </c>
      <c r="I15" s="25">
        <v>0</v>
      </c>
      <c r="J15" s="25">
        <v>0</v>
      </c>
      <c r="K15" s="25">
        <f t="shared" si="0"/>
        <v>0</v>
      </c>
      <c r="L15" s="25">
        <f t="shared" si="0"/>
        <v>0</v>
      </c>
      <c r="M15" s="25">
        <f>F15-K15</f>
        <v>49700</v>
      </c>
    </row>
    <row r="16" spans="4:13" ht="12.75" hidden="1">
      <c r="D16" s="24" t="s">
        <v>94</v>
      </c>
      <c r="F16" s="25">
        <v>3930</v>
      </c>
      <c r="G16" s="25">
        <v>0</v>
      </c>
      <c r="H16" s="25">
        <v>0</v>
      </c>
      <c r="I16" s="25">
        <v>0</v>
      </c>
      <c r="J16" s="25">
        <v>0</v>
      </c>
      <c r="K16" s="25">
        <f t="shared" si="0"/>
        <v>0</v>
      </c>
      <c r="L16" s="25">
        <f t="shared" si="0"/>
        <v>0</v>
      </c>
      <c r="M16" s="25">
        <f>F16-K16</f>
        <v>3930</v>
      </c>
    </row>
    <row r="17" spans="4:13" ht="12.75" hidden="1">
      <c r="D17" s="24" t="s">
        <v>95</v>
      </c>
      <c r="F17" s="25">
        <v>5281</v>
      </c>
      <c r="G17" s="25">
        <v>0</v>
      </c>
      <c r="H17" s="25">
        <v>0</v>
      </c>
      <c r="I17" s="25">
        <v>0</v>
      </c>
      <c r="J17" s="25">
        <v>0</v>
      </c>
      <c r="K17" s="25">
        <f t="shared" si="0"/>
        <v>0</v>
      </c>
      <c r="L17" s="25">
        <f t="shared" si="0"/>
        <v>0</v>
      </c>
      <c r="M17" s="25">
        <f>F17-K17</f>
        <v>5281</v>
      </c>
    </row>
    <row r="18" spans="6:13" ht="12.75" hidden="1">
      <c r="F18" s="26" t="s">
        <v>96</v>
      </c>
      <c r="G18" s="26" t="s">
        <v>96</v>
      </c>
      <c r="H18" s="26" t="s">
        <v>96</v>
      </c>
      <c r="I18" s="26" t="s">
        <v>96</v>
      </c>
      <c r="J18" s="26" t="s">
        <v>96</v>
      </c>
      <c r="K18" s="26" t="s">
        <v>96</v>
      </c>
      <c r="L18" s="26" t="s">
        <v>96</v>
      </c>
      <c r="M18" s="26" t="s">
        <v>96</v>
      </c>
    </row>
    <row r="19" spans="1:13" ht="12.75">
      <c r="A19" s="25">
        <v>1</v>
      </c>
      <c r="B19" s="24" t="s">
        <v>97</v>
      </c>
      <c r="F19" s="25">
        <f aca="true" t="shared" si="1" ref="F19:M19">SUM(F13:F17)</f>
        <v>111982</v>
      </c>
      <c r="G19" s="25">
        <f t="shared" si="1"/>
        <v>11485</v>
      </c>
      <c r="H19" s="25">
        <f t="shared" si="1"/>
        <v>11485</v>
      </c>
      <c r="I19" s="25">
        <f t="shared" si="1"/>
        <v>0</v>
      </c>
      <c r="J19" s="25">
        <f t="shared" si="1"/>
        <v>0</v>
      </c>
      <c r="K19" s="25">
        <f t="shared" si="1"/>
        <v>11485</v>
      </c>
      <c r="L19" s="25">
        <f t="shared" si="1"/>
        <v>11485</v>
      </c>
      <c r="M19" s="25">
        <f t="shared" si="1"/>
        <v>100497</v>
      </c>
    </row>
    <row r="20" spans="6:13" ht="12.75">
      <c r="F20" s="26"/>
      <c r="G20" s="26"/>
      <c r="H20" s="26"/>
      <c r="I20" s="26"/>
      <c r="J20" s="26"/>
      <c r="K20" s="26"/>
      <c r="L20" s="26"/>
      <c r="M20" s="26"/>
    </row>
    <row r="21" spans="4:13" ht="12.75" hidden="1">
      <c r="D21" s="24" t="s">
        <v>92</v>
      </c>
      <c r="F21" s="25">
        <v>65492</v>
      </c>
      <c r="G21" s="25">
        <v>0</v>
      </c>
      <c r="H21" s="25">
        <v>0</v>
      </c>
      <c r="I21" s="25">
        <v>0</v>
      </c>
      <c r="J21" s="25">
        <v>0</v>
      </c>
      <c r="K21" s="25">
        <f aca="true" t="shared" si="2" ref="K21:L24">G21+I21</f>
        <v>0</v>
      </c>
      <c r="L21" s="25">
        <f t="shared" si="2"/>
        <v>0</v>
      </c>
      <c r="M21" s="25">
        <f>F21-K21</f>
        <v>65492</v>
      </c>
    </row>
    <row r="22" spans="4:13" ht="12.75" hidden="1">
      <c r="D22" s="24" t="s">
        <v>44</v>
      </c>
      <c r="F22" s="25">
        <v>2265</v>
      </c>
      <c r="G22" s="25">
        <v>2265</v>
      </c>
      <c r="H22" s="25">
        <v>2265</v>
      </c>
      <c r="I22" s="25">
        <v>0</v>
      </c>
      <c r="J22" s="25">
        <v>0</v>
      </c>
      <c r="K22" s="25">
        <f t="shared" si="2"/>
        <v>2265</v>
      </c>
      <c r="L22" s="25">
        <f t="shared" si="2"/>
        <v>2265</v>
      </c>
      <c r="M22" s="25">
        <f>F22-K22</f>
        <v>0</v>
      </c>
    </row>
    <row r="23" spans="4:13" ht="12.75" hidden="1">
      <c r="D23" s="24" t="s">
        <v>93</v>
      </c>
      <c r="F23" s="25">
        <v>75921</v>
      </c>
      <c r="G23" s="25">
        <v>0</v>
      </c>
      <c r="H23" s="25">
        <v>0</v>
      </c>
      <c r="I23" s="25">
        <v>0</v>
      </c>
      <c r="J23" s="25">
        <v>0</v>
      </c>
      <c r="K23" s="25">
        <f t="shared" si="2"/>
        <v>0</v>
      </c>
      <c r="L23" s="25">
        <f t="shared" si="2"/>
        <v>0</v>
      </c>
      <c r="M23" s="25">
        <f>F23-K23</f>
        <v>75921</v>
      </c>
    </row>
    <row r="24" spans="4:13" ht="12.75" hidden="1">
      <c r="D24" s="24" t="s">
        <v>95</v>
      </c>
      <c r="F24" s="25">
        <v>2636</v>
      </c>
      <c r="G24" s="25">
        <v>0</v>
      </c>
      <c r="H24" s="25">
        <v>0</v>
      </c>
      <c r="I24" s="25">
        <v>0</v>
      </c>
      <c r="J24" s="25">
        <v>0</v>
      </c>
      <c r="K24" s="25">
        <f t="shared" si="2"/>
        <v>0</v>
      </c>
      <c r="L24" s="25">
        <f t="shared" si="2"/>
        <v>0</v>
      </c>
      <c r="M24" s="25">
        <f>F24-K24</f>
        <v>2636</v>
      </c>
    </row>
    <row r="25" spans="6:13" ht="12.75" hidden="1">
      <c r="F25" s="26" t="s">
        <v>96</v>
      </c>
      <c r="G25" s="26" t="s">
        <v>96</v>
      </c>
      <c r="H25" s="26" t="s">
        <v>96</v>
      </c>
      <c r="I25" s="26" t="s">
        <v>96</v>
      </c>
      <c r="J25" s="26" t="s">
        <v>96</v>
      </c>
      <c r="K25" s="26" t="s">
        <v>96</v>
      </c>
      <c r="L25" s="26" t="s">
        <v>96</v>
      </c>
      <c r="M25" s="26" t="s">
        <v>96</v>
      </c>
    </row>
    <row r="26" spans="1:13" ht="12.75">
      <c r="A26" s="25">
        <f>A19+1</f>
        <v>2</v>
      </c>
      <c r="B26" s="24" t="s">
        <v>98</v>
      </c>
      <c r="F26" s="25">
        <f aca="true" t="shared" si="3" ref="F26:M26">SUM(F21:F24)</f>
        <v>146314</v>
      </c>
      <c r="G26" s="25">
        <f t="shared" si="3"/>
        <v>2265</v>
      </c>
      <c r="H26" s="25">
        <f t="shared" si="3"/>
        <v>2265</v>
      </c>
      <c r="I26" s="25">
        <f t="shared" si="3"/>
        <v>0</v>
      </c>
      <c r="J26" s="25">
        <f t="shared" si="3"/>
        <v>0</v>
      </c>
      <c r="K26" s="25">
        <f t="shared" si="3"/>
        <v>2265</v>
      </c>
      <c r="L26" s="25">
        <f t="shared" si="3"/>
        <v>2265</v>
      </c>
      <c r="M26" s="25">
        <f t="shared" si="3"/>
        <v>144049</v>
      </c>
    </row>
    <row r="27" spans="6:13" ht="12.75">
      <c r="F27" s="26"/>
      <c r="G27" s="26"/>
      <c r="H27" s="26"/>
      <c r="I27" s="26"/>
      <c r="J27" s="26"/>
      <c r="K27" s="26"/>
      <c r="L27" s="26"/>
      <c r="M27" s="26"/>
    </row>
    <row r="28" spans="4:13" ht="12.75" hidden="1">
      <c r="D28" s="24" t="s">
        <v>92</v>
      </c>
      <c r="F28" s="25">
        <v>24930</v>
      </c>
      <c r="G28" s="25">
        <v>0</v>
      </c>
      <c r="H28" s="25">
        <v>0</v>
      </c>
      <c r="I28" s="25">
        <v>0</v>
      </c>
      <c r="J28" s="25">
        <v>0</v>
      </c>
      <c r="K28" s="25">
        <f aca="true" t="shared" si="4" ref="K28:L34">G28+I28</f>
        <v>0</v>
      </c>
      <c r="L28" s="25">
        <f t="shared" si="4"/>
        <v>0</v>
      </c>
      <c r="M28" s="25">
        <f aca="true" t="shared" si="5" ref="M28:M34">F28-K28</f>
        <v>24930</v>
      </c>
    </row>
    <row r="29" spans="4:13" ht="12.75" hidden="1">
      <c r="D29" s="24" t="s">
        <v>44</v>
      </c>
      <c r="F29" s="25">
        <v>1715</v>
      </c>
      <c r="G29" s="25">
        <v>1715</v>
      </c>
      <c r="H29" s="25">
        <v>1715</v>
      </c>
      <c r="I29" s="25">
        <v>0</v>
      </c>
      <c r="J29" s="25">
        <v>0</v>
      </c>
      <c r="K29" s="25">
        <f t="shared" si="4"/>
        <v>1715</v>
      </c>
      <c r="L29" s="25">
        <f t="shared" si="4"/>
        <v>1715</v>
      </c>
      <c r="M29" s="25">
        <f t="shared" si="5"/>
        <v>0</v>
      </c>
    </row>
    <row r="30" spans="4:13" ht="12.75" hidden="1">
      <c r="D30" s="24" t="s">
        <v>99</v>
      </c>
      <c r="F30" s="25">
        <v>1764</v>
      </c>
      <c r="G30" s="25">
        <v>1764</v>
      </c>
      <c r="H30" s="25">
        <v>1764</v>
      </c>
      <c r="I30" s="25">
        <v>0</v>
      </c>
      <c r="J30" s="25">
        <v>0</v>
      </c>
      <c r="K30" s="25">
        <f t="shared" si="4"/>
        <v>1764</v>
      </c>
      <c r="L30" s="25">
        <f t="shared" si="4"/>
        <v>1764</v>
      </c>
      <c r="M30" s="25">
        <f t="shared" si="5"/>
        <v>0</v>
      </c>
    </row>
    <row r="31" spans="4:13" ht="12.75" hidden="1">
      <c r="D31" s="24" t="s">
        <v>100</v>
      </c>
      <c r="F31" s="25">
        <v>8704</v>
      </c>
      <c r="G31" s="25">
        <v>8704</v>
      </c>
      <c r="H31" s="25">
        <v>8704</v>
      </c>
      <c r="I31" s="25">
        <v>0</v>
      </c>
      <c r="J31" s="25">
        <v>0</v>
      </c>
      <c r="K31" s="25">
        <f t="shared" si="4"/>
        <v>8704</v>
      </c>
      <c r="L31" s="25">
        <f t="shared" si="4"/>
        <v>8704</v>
      </c>
      <c r="M31" s="25">
        <f t="shared" si="5"/>
        <v>0</v>
      </c>
    </row>
    <row r="32" spans="4:13" ht="12.75" hidden="1">
      <c r="D32" s="24" t="s">
        <v>93</v>
      </c>
      <c r="F32" s="25">
        <v>22798</v>
      </c>
      <c r="G32" s="25">
        <v>0</v>
      </c>
      <c r="H32" s="25">
        <v>0</v>
      </c>
      <c r="I32" s="25">
        <v>0</v>
      </c>
      <c r="J32" s="25">
        <v>0</v>
      </c>
      <c r="K32" s="25">
        <f t="shared" si="4"/>
        <v>0</v>
      </c>
      <c r="L32" s="25">
        <f t="shared" si="4"/>
        <v>0</v>
      </c>
      <c r="M32" s="25">
        <f t="shared" si="5"/>
        <v>22798</v>
      </c>
    </row>
    <row r="33" spans="4:13" ht="12.75" hidden="1">
      <c r="D33" s="24" t="s">
        <v>94</v>
      </c>
      <c r="F33" s="25">
        <v>19579</v>
      </c>
      <c r="G33" s="25">
        <v>0</v>
      </c>
      <c r="H33" s="25">
        <v>0</v>
      </c>
      <c r="I33" s="25">
        <v>0</v>
      </c>
      <c r="J33" s="25">
        <v>0</v>
      </c>
      <c r="K33" s="25">
        <f t="shared" si="4"/>
        <v>0</v>
      </c>
      <c r="L33" s="25">
        <f t="shared" si="4"/>
        <v>0</v>
      </c>
      <c r="M33" s="25">
        <f t="shared" si="5"/>
        <v>19579</v>
      </c>
    </row>
    <row r="34" spans="4:13" ht="12.75" hidden="1">
      <c r="D34" s="24" t="s">
        <v>95</v>
      </c>
      <c r="F34" s="25">
        <v>4441</v>
      </c>
      <c r="G34" s="25">
        <v>0</v>
      </c>
      <c r="H34" s="25">
        <v>0</v>
      </c>
      <c r="I34" s="25">
        <v>0</v>
      </c>
      <c r="J34" s="25">
        <v>0</v>
      </c>
      <c r="K34" s="25">
        <f t="shared" si="4"/>
        <v>0</v>
      </c>
      <c r="L34" s="25">
        <f t="shared" si="4"/>
        <v>0</v>
      </c>
      <c r="M34" s="25">
        <f t="shared" si="5"/>
        <v>4441</v>
      </c>
    </row>
    <row r="35" spans="6:13" ht="12.75" hidden="1">
      <c r="F35" s="26" t="s">
        <v>96</v>
      </c>
      <c r="G35" s="26" t="s">
        <v>96</v>
      </c>
      <c r="H35" s="26" t="s">
        <v>96</v>
      </c>
      <c r="I35" s="26" t="s">
        <v>96</v>
      </c>
      <c r="J35" s="26" t="s">
        <v>96</v>
      </c>
      <c r="K35" s="26" t="s">
        <v>96</v>
      </c>
      <c r="L35" s="26" t="s">
        <v>96</v>
      </c>
      <c r="M35" s="26" t="s">
        <v>96</v>
      </c>
    </row>
    <row r="36" spans="1:13" ht="12.75">
      <c r="A36" s="25">
        <f>A26+1</f>
        <v>3</v>
      </c>
      <c r="B36" s="24" t="s">
        <v>101</v>
      </c>
      <c r="F36" s="25">
        <f aca="true" t="shared" si="6" ref="F36:M36">SUM(F28:F34)</f>
        <v>83931</v>
      </c>
      <c r="G36" s="25">
        <f t="shared" si="6"/>
        <v>12183</v>
      </c>
      <c r="H36" s="25">
        <f t="shared" si="6"/>
        <v>12183</v>
      </c>
      <c r="I36" s="25">
        <f t="shared" si="6"/>
        <v>0</v>
      </c>
      <c r="J36" s="25">
        <f t="shared" si="6"/>
        <v>0</v>
      </c>
      <c r="K36" s="25">
        <f t="shared" si="6"/>
        <v>12183</v>
      </c>
      <c r="L36" s="25">
        <f t="shared" si="6"/>
        <v>12183</v>
      </c>
      <c r="M36" s="25">
        <f t="shared" si="6"/>
        <v>71748</v>
      </c>
    </row>
    <row r="37" spans="6:13" ht="12.75">
      <c r="F37" s="26"/>
      <c r="G37" s="26"/>
      <c r="H37" s="26"/>
      <c r="I37" s="26"/>
      <c r="J37" s="26"/>
      <c r="K37" s="26"/>
      <c r="L37" s="26"/>
      <c r="M37" s="26"/>
    </row>
    <row r="38" spans="4:13" ht="12.75" hidden="1">
      <c r="D38" s="24" t="s">
        <v>92</v>
      </c>
      <c r="F38" s="25">
        <v>26292</v>
      </c>
      <c r="G38" s="25">
        <v>0</v>
      </c>
      <c r="H38" s="25">
        <v>0</v>
      </c>
      <c r="I38" s="25">
        <v>0</v>
      </c>
      <c r="J38" s="25">
        <v>39</v>
      </c>
      <c r="K38" s="25">
        <f aca="true" t="shared" si="7" ref="K38:L40">G38+I38</f>
        <v>0</v>
      </c>
      <c r="L38" s="25">
        <f t="shared" si="7"/>
        <v>39</v>
      </c>
      <c r="M38" s="25">
        <f>F38-K38</f>
        <v>26292</v>
      </c>
    </row>
    <row r="39" spans="4:13" ht="12.75" hidden="1">
      <c r="D39" s="24" t="s">
        <v>44</v>
      </c>
      <c r="F39" s="25">
        <v>1978</v>
      </c>
      <c r="G39" s="25">
        <v>1978</v>
      </c>
      <c r="H39" s="25">
        <v>1978</v>
      </c>
      <c r="I39" s="25">
        <v>0</v>
      </c>
      <c r="J39" s="25">
        <v>0</v>
      </c>
      <c r="K39" s="25">
        <f t="shared" si="7"/>
        <v>1978</v>
      </c>
      <c r="L39" s="25">
        <f t="shared" si="7"/>
        <v>1978</v>
      </c>
      <c r="M39" s="25">
        <f>F39-K39</f>
        <v>0</v>
      </c>
    </row>
    <row r="40" spans="4:13" ht="12.75" hidden="1">
      <c r="D40" s="24" t="s">
        <v>93</v>
      </c>
      <c r="F40" s="25">
        <v>2485</v>
      </c>
      <c r="G40" s="25">
        <v>0</v>
      </c>
      <c r="H40" s="25">
        <v>0</v>
      </c>
      <c r="I40" s="25">
        <v>0</v>
      </c>
      <c r="J40" s="25">
        <v>0</v>
      </c>
      <c r="K40" s="25">
        <f t="shared" si="7"/>
        <v>0</v>
      </c>
      <c r="L40" s="25">
        <f t="shared" si="7"/>
        <v>0</v>
      </c>
      <c r="M40" s="25">
        <f>F40-K40</f>
        <v>2485</v>
      </c>
    </row>
    <row r="41" spans="6:13" ht="12.75" hidden="1">
      <c r="F41" s="26" t="s">
        <v>96</v>
      </c>
      <c r="G41" s="26" t="s">
        <v>96</v>
      </c>
      <c r="H41" s="26" t="s">
        <v>96</v>
      </c>
      <c r="I41" s="26" t="s">
        <v>96</v>
      </c>
      <c r="J41" s="26" t="s">
        <v>96</v>
      </c>
      <c r="K41" s="26" t="s">
        <v>96</v>
      </c>
      <c r="L41" s="26" t="s">
        <v>96</v>
      </c>
      <c r="M41" s="26" t="s">
        <v>96</v>
      </c>
    </row>
    <row r="42" spans="1:13" ht="12.75">
      <c r="A42" s="25">
        <f>A36+1</f>
        <v>4</v>
      </c>
      <c r="B42" s="24" t="s">
        <v>102</v>
      </c>
      <c r="F42" s="25">
        <f aca="true" t="shared" si="8" ref="F42:M42">SUM(F38:F40)</f>
        <v>30755</v>
      </c>
      <c r="G42" s="25">
        <f t="shared" si="8"/>
        <v>1978</v>
      </c>
      <c r="H42" s="25">
        <f t="shared" si="8"/>
        <v>1978</v>
      </c>
      <c r="I42" s="25">
        <f t="shared" si="8"/>
        <v>0</v>
      </c>
      <c r="J42" s="25">
        <f t="shared" si="8"/>
        <v>39</v>
      </c>
      <c r="K42" s="25">
        <f t="shared" si="8"/>
        <v>1978</v>
      </c>
      <c r="L42" s="25">
        <f t="shared" si="8"/>
        <v>2017</v>
      </c>
      <c r="M42" s="25">
        <f t="shared" si="8"/>
        <v>28777</v>
      </c>
    </row>
    <row r="43" spans="6:13" ht="12.75">
      <c r="F43" s="26"/>
      <c r="G43" s="26"/>
      <c r="H43" s="26"/>
      <c r="I43" s="26"/>
      <c r="J43" s="26"/>
      <c r="K43" s="26"/>
      <c r="L43" s="26"/>
      <c r="M43" s="26"/>
    </row>
    <row r="44" spans="4:13" ht="12.75" hidden="1">
      <c r="D44" s="24" t="s">
        <v>92</v>
      </c>
      <c r="F44" s="25">
        <v>0</v>
      </c>
      <c r="G44" s="25">
        <v>0</v>
      </c>
      <c r="H44" s="25">
        <v>0</v>
      </c>
      <c r="I44" s="25">
        <v>6763</v>
      </c>
      <c r="J44" s="25">
        <v>11575</v>
      </c>
      <c r="K44" s="25">
        <f aca="true" t="shared" si="9" ref="K44:L49">G44+I44</f>
        <v>6763</v>
      </c>
      <c r="L44" s="25">
        <f t="shared" si="9"/>
        <v>11575</v>
      </c>
      <c r="M44" s="25">
        <f aca="true" t="shared" si="10" ref="M44:M49">F44-K44</f>
        <v>-6763</v>
      </c>
    </row>
    <row r="45" spans="4:13" ht="12.75" hidden="1">
      <c r="D45" s="24" t="s">
        <v>44</v>
      </c>
      <c r="F45" s="25">
        <v>3180</v>
      </c>
      <c r="G45" s="25">
        <v>3180</v>
      </c>
      <c r="H45" s="25">
        <v>3180</v>
      </c>
      <c r="I45" s="25">
        <v>0</v>
      </c>
      <c r="J45" s="25">
        <v>0</v>
      </c>
      <c r="K45" s="25">
        <f t="shared" si="9"/>
        <v>3180</v>
      </c>
      <c r="L45" s="25">
        <f t="shared" si="9"/>
        <v>3180</v>
      </c>
      <c r="M45" s="25">
        <f t="shared" si="10"/>
        <v>0</v>
      </c>
    </row>
    <row r="46" spans="4:13" ht="12.75" hidden="1">
      <c r="D46" s="24" t="s">
        <v>100</v>
      </c>
      <c r="F46" s="25">
        <v>13793</v>
      </c>
      <c r="G46" s="25">
        <v>13793</v>
      </c>
      <c r="H46" s="25">
        <v>13793</v>
      </c>
      <c r="I46" s="25">
        <v>0</v>
      </c>
      <c r="J46" s="25">
        <v>0</v>
      </c>
      <c r="K46" s="25">
        <f t="shared" si="9"/>
        <v>13793</v>
      </c>
      <c r="L46" s="25">
        <f t="shared" si="9"/>
        <v>13793</v>
      </c>
      <c r="M46" s="25">
        <f t="shared" si="10"/>
        <v>0</v>
      </c>
    </row>
    <row r="47" spans="4:13" ht="12.75" hidden="1">
      <c r="D47" s="24" t="s">
        <v>103</v>
      </c>
      <c r="F47" s="25">
        <v>11432</v>
      </c>
      <c r="G47" s="25">
        <v>11432</v>
      </c>
      <c r="H47" s="25">
        <v>11432</v>
      </c>
      <c r="I47" s="25">
        <v>0</v>
      </c>
      <c r="J47" s="25">
        <v>0</v>
      </c>
      <c r="K47" s="25">
        <f t="shared" si="9"/>
        <v>11432</v>
      </c>
      <c r="L47" s="25">
        <f t="shared" si="9"/>
        <v>11432</v>
      </c>
      <c r="M47" s="25">
        <f t="shared" si="10"/>
        <v>0</v>
      </c>
    </row>
    <row r="48" spans="4:13" ht="12.75" hidden="1">
      <c r="D48" s="24" t="s">
        <v>93</v>
      </c>
      <c r="F48" s="25">
        <v>370</v>
      </c>
      <c r="G48" s="25">
        <v>0</v>
      </c>
      <c r="H48" s="25">
        <v>0</v>
      </c>
      <c r="I48" s="25">
        <v>356</v>
      </c>
      <c r="J48" s="25">
        <v>673</v>
      </c>
      <c r="K48" s="25">
        <f t="shared" si="9"/>
        <v>356</v>
      </c>
      <c r="L48" s="25">
        <f t="shared" si="9"/>
        <v>673</v>
      </c>
      <c r="M48" s="25">
        <f t="shared" si="10"/>
        <v>14</v>
      </c>
    </row>
    <row r="49" spans="4:13" ht="12.75" hidden="1">
      <c r="D49" s="24" t="s">
        <v>95</v>
      </c>
      <c r="F49" s="25">
        <v>1431</v>
      </c>
      <c r="G49" s="25">
        <v>0</v>
      </c>
      <c r="H49" s="25">
        <v>0</v>
      </c>
      <c r="I49" s="25">
        <v>25</v>
      </c>
      <c r="J49" s="25">
        <v>25</v>
      </c>
      <c r="K49" s="25">
        <f t="shared" si="9"/>
        <v>25</v>
      </c>
      <c r="L49" s="25">
        <f t="shared" si="9"/>
        <v>25</v>
      </c>
      <c r="M49" s="25">
        <f t="shared" si="10"/>
        <v>1406</v>
      </c>
    </row>
    <row r="50" spans="6:13" ht="12.75" hidden="1">
      <c r="F50" s="26" t="s">
        <v>96</v>
      </c>
      <c r="G50" s="26" t="s">
        <v>96</v>
      </c>
      <c r="H50" s="26" t="s">
        <v>96</v>
      </c>
      <c r="I50" s="26" t="s">
        <v>96</v>
      </c>
      <c r="J50" s="26" t="s">
        <v>96</v>
      </c>
      <c r="K50" s="26" t="s">
        <v>96</v>
      </c>
      <c r="L50" s="26" t="s">
        <v>96</v>
      </c>
      <c r="M50" s="26" t="s">
        <v>96</v>
      </c>
    </row>
    <row r="51" spans="1:13" ht="12.75">
      <c r="A51" s="25">
        <f>A42+1</f>
        <v>5</v>
      </c>
      <c r="B51" s="24" t="s">
        <v>104</v>
      </c>
      <c r="F51" s="25">
        <f aca="true" t="shared" si="11" ref="F51:M51">SUM(F44:F49)</f>
        <v>30206</v>
      </c>
      <c r="G51" s="25">
        <f t="shared" si="11"/>
        <v>28405</v>
      </c>
      <c r="H51" s="25">
        <f t="shared" si="11"/>
        <v>28405</v>
      </c>
      <c r="I51" s="25">
        <f t="shared" si="11"/>
        <v>7144</v>
      </c>
      <c r="J51" s="25">
        <f t="shared" si="11"/>
        <v>12273</v>
      </c>
      <c r="K51" s="25">
        <f t="shared" si="11"/>
        <v>35549</v>
      </c>
      <c r="L51" s="25">
        <f t="shared" si="11"/>
        <v>40678</v>
      </c>
      <c r="M51" s="25">
        <f t="shared" si="11"/>
        <v>-5343</v>
      </c>
    </row>
    <row r="52" spans="6:13" ht="12.75" hidden="1">
      <c r="F52" s="26"/>
      <c r="G52" s="26"/>
      <c r="H52" s="26"/>
      <c r="I52" s="26"/>
      <c r="J52" s="26"/>
      <c r="K52" s="26"/>
      <c r="L52" s="26"/>
      <c r="M52" s="26"/>
    </row>
    <row r="53" spans="4:13" ht="12.75" hidden="1">
      <c r="D53" s="24" t="s">
        <v>92</v>
      </c>
      <c r="F53" s="25">
        <v>115038</v>
      </c>
      <c r="G53" s="25">
        <v>0</v>
      </c>
      <c r="H53" s="25">
        <v>0</v>
      </c>
      <c r="I53" s="25">
        <v>84</v>
      </c>
      <c r="J53" s="25">
        <v>1238</v>
      </c>
      <c r="K53" s="25">
        <f aca="true" t="shared" si="12" ref="K53:L58">G53+I53</f>
        <v>84</v>
      </c>
      <c r="L53" s="25">
        <f t="shared" si="12"/>
        <v>1238</v>
      </c>
      <c r="M53" s="25">
        <f aca="true" t="shared" si="13" ref="M53:M58">F53-K53</f>
        <v>114954</v>
      </c>
    </row>
    <row r="54" spans="4:13" ht="12.75" hidden="1">
      <c r="D54" s="24" t="s">
        <v>44</v>
      </c>
      <c r="F54" s="25">
        <v>600</v>
      </c>
      <c r="G54" s="25">
        <v>600</v>
      </c>
      <c r="H54" s="25">
        <v>600</v>
      </c>
      <c r="I54" s="25">
        <v>0</v>
      </c>
      <c r="J54" s="25">
        <v>0</v>
      </c>
      <c r="K54" s="25">
        <f t="shared" si="12"/>
        <v>600</v>
      </c>
      <c r="L54" s="25">
        <f t="shared" si="12"/>
        <v>600</v>
      </c>
      <c r="M54" s="25">
        <f t="shared" si="13"/>
        <v>0</v>
      </c>
    </row>
    <row r="55" spans="4:13" ht="12.75" hidden="1">
      <c r="D55" s="24" t="s">
        <v>100</v>
      </c>
      <c r="F55" s="25">
        <v>4000</v>
      </c>
      <c r="G55" s="25">
        <v>4000</v>
      </c>
      <c r="H55" s="25">
        <v>4000</v>
      </c>
      <c r="I55" s="25">
        <v>0</v>
      </c>
      <c r="J55" s="25">
        <v>0</v>
      </c>
      <c r="K55" s="25">
        <f t="shared" si="12"/>
        <v>4000</v>
      </c>
      <c r="L55" s="25">
        <f t="shared" si="12"/>
        <v>4000</v>
      </c>
      <c r="M55" s="25">
        <f t="shared" si="13"/>
        <v>0</v>
      </c>
    </row>
    <row r="56" spans="4:13" ht="12.75" hidden="1">
      <c r="D56" s="24" t="s">
        <v>93</v>
      </c>
      <c r="F56" s="25">
        <v>39034</v>
      </c>
      <c r="G56" s="25">
        <v>0</v>
      </c>
      <c r="H56" s="25">
        <v>0</v>
      </c>
      <c r="I56" s="25">
        <v>601</v>
      </c>
      <c r="J56" s="25">
        <v>601</v>
      </c>
      <c r="K56" s="25">
        <f t="shared" si="12"/>
        <v>601</v>
      </c>
      <c r="L56" s="25">
        <f t="shared" si="12"/>
        <v>601</v>
      </c>
      <c r="M56" s="25">
        <f t="shared" si="13"/>
        <v>38433</v>
      </c>
    </row>
    <row r="57" spans="4:13" ht="12.75" hidden="1">
      <c r="D57" s="24" t="s">
        <v>94</v>
      </c>
      <c r="F57" s="25">
        <v>4468</v>
      </c>
      <c r="G57" s="25">
        <v>0</v>
      </c>
      <c r="H57" s="25">
        <v>0</v>
      </c>
      <c r="I57" s="25">
        <v>0</v>
      </c>
      <c r="J57" s="25">
        <v>0</v>
      </c>
      <c r="K57" s="25">
        <f t="shared" si="12"/>
        <v>0</v>
      </c>
      <c r="L57" s="25">
        <f t="shared" si="12"/>
        <v>0</v>
      </c>
      <c r="M57" s="25">
        <f t="shared" si="13"/>
        <v>4468</v>
      </c>
    </row>
    <row r="58" spans="4:13" ht="12.75" hidden="1">
      <c r="D58" s="24" t="s">
        <v>105</v>
      </c>
      <c r="F58" s="25">
        <v>10000</v>
      </c>
      <c r="G58" s="25">
        <v>5815</v>
      </c>
      <c r="H58" s="25">
        <v>5815</v>
      </c>
      <c r="I58" s="25">
        <v>835</v>
      </c>
      <c r="J58" s="25">
        <v>835</v>
      </c>
      <c r="K58" s="25">
        <f t="shared" si="12"/>
        <v>6650</v>
      </c>
      <c r="L58" s="25">
        <f t="shared" si="12"/>
        <v>6650</v>
      </c>
      <c r="M58" s="25">
        <f t="shared" si="13"/>
        <v>3350</v>
      </c>
    </row>
    <row r="59" spans="6:13" ht="12.75" hidden="1">
      <c r="F59" s="26" t="s">
        <v>96</v>
      </c>
      <c r="G59" s="26" t="s">
        <v>96</v>
      </c>
      <c r="H59" s="26" t="s">
        <v>96</v>
      </c>
      <c r="I59" s="26" t="s">
        <v>96</v>
      </c>
      <c r="J59" s="26" t="s">
        <v>96</v>
      </c>
      <c r="K59" s="26" t="s">
        <v>96</v>
      </c>
      <c r="L59" s="26" t="s">
        <v>96</v>
      </c>
      <c r="M59" s="26" t="s">
        <v>96</v>
      </c>
    </row>
    <row r="60" spans="6:13" ht="12.75"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5">
        <f>A51+1</f>
        <v>6</v>
      </c>
      <c r="B61" s="24" t="s">
        <v>106</v>
      </c>
      <c r="F61" s="27">
        <f aca="true" t="shared" si="14" ref="F61:M61">SUM(F53:F58)</f>
        <v>173140</v>
      </c>
      <c r="G61" s="27">
        <f t="shared" si="14"/>
        <v>10415</v>
      </c>
      <c r="H61" s="27">
        <f t="shared" si="14"/>
        <v>10415</v>
      </c>
      <c r="I61" s="27">
        <f t="shared" si="14"/>
        <v>1520</v>
      </c>
      <c r="J61" s="27">
        <f t="shared" si="14"/>
        <v>2674</v>
      </c>
      <c r="K61" s="27">
        <f t="shared" si="14"/>
        <v>11935</v>
      </c>
      <c r="L61" s="27">
        <f t="shared" si="14"/>
        <v>13089</v>
      </c>
      <c r="M61" s="27">
        <f t="shared" si="14"/>
        <v>161205</v>
      </c>
    </row>
    <row r="62" spans="6:13" ht="12.75">
      <c r="F62" s="26"/>
      <c r="G62" s="26"/>
      <c r="H62" s="26"/>
      <c r="I62" s="26"/>
      <c r="J62" s="26"/>
      <c r="K62" s="26"/>
      <c r="L62" s="26"/>
      <c r="M62" s="26"/>
    </row>
    <row r="63" spans="2:13" ht="13.5" thickBot="1">
      <c r="B63" s="24" t="s">
        <v>107</v>
      </c>
      <c r="F63" s="28">
        <f aca="true" t="shared" si="15" ref="F63:M63">F61+F51+F42+F36+F26+F19</f>
        <v>576328</v>
      </c>
      <c r="G63" s="28">
        <f t="shared" si="15"/>
        <v>66731</v>
      </c>
      <c r="H63" s="28">
        <f t="shared" si="15"/>
        <v>66731</v>
      </c>
      <c r="I63" s="28">
        <f t="shared" si="15"/>
        <v>8664</v>
      </c>
      <c r="J63" s="28">
        <f t="shared" si="15"/>
        <v>14986</v>
      </c>
      <c r="K63" s="28">
        <f t="shared" si="15"/>
        <v>75395</v>
      </c>
      <c r="L63" s="28">
        <f t="shared" si="15"/>
        <v>81717</v>
      </c>
      <c r="M63" s="28">
        <f t="shared" si="15"/>
        <v>500933</v>
      </c>
    </row>
    <row r="64" spans="6:13" ht="13.5" thickTop="1">
      <c r="F64" s="26"/>
      <c r="G64" s="26"/>
      <c r="H64" s="26"/>
      <c r="I64" s="26"/>
      <c r="J64" s="26"/>
      <c r="K64" s="26"/>
      <c r="L64" s="26"/>
      <c r="M64" s="26"/>
    </row>
    <row r="67" ht="12.75">
      <c r="A67" s="20" t="s">
        <v>108</v>
      </c>
    </row>
    <row r="68" spans="4:13" ht="12.75" hidden="1">
      <c r="D68" s="24" t="s">
        <v>92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f aca="true" t="shared" si="16" ref="K68:L72">G68+I68</f>
        <v>0</v>
      </c>
      <c r="L68" s="25">
        <f t="shared" si="16"/>
        <v>0</v>
      </c>
      <c r="M68" s="25">
        <f>F68-K68</f>
        <v>0</v>
      </c>
    </row>
    <row r="69" spans="4:13" ht="12.75" hidden="1">
      <c r="D69" s="24" t="s">
        <v>44</v>
      </c>
      <c r="F69" s="25">
        <v>1235</v>
      </c>
      <c r="G69" s="25">
        <v>1235</v>
      </c>
      <c r="H69" s="25">
        <v>1235</v>
      </c>
      <c r="I69" s="25">
        <v>0</v>
      </c>
      <c r="J69" s="25">
        <v>0</v>
      </c>
      <c r="K69" s="25">
        <f t="shared" si="16"/>
        <v>1235</v>
      </c>
      <c r="L69" s="25">
        <f t="shared" si="16"/>
        <v>1235</v>
      </c>
      <c r="M69" s="25">
        <f>F69-K69</f>
        <v>0</v>
      </c>
    </row>
    <row r="70" spans="4:13" ht="12.75" hidden="1">
      <c r="D70" s="24" t="s">
        <v>109</v>
      </c>
      <c r="F70" s="25">
        <v>6932</v>
      </c>
      <c r="G70" s="25">
        <v>0</v>
      </c>
      <c r="H70" s="25">
        <v>0</v>
      </c>
      <c r="I70" s="25">
        <v>6711</v>
      </c>
      <c r="J70" s="25">
        <v>6711</v>
      </c>
      <c r="K70" s="25">
        <f t="shared" si="16"/>
        <v>6711</v>
      </c>
      <c r="L70" s="25">
        <f t="shared" si="16"/>
        <v>6711</v>
      </c>
      <c r="M70" s="25">
        <f>F70-K70</f>
        <v>221</v>
      </c>
    </row>
    <row r="71" spans="4:13" ht="12.75" hidden="1">
      <c r="D71" s="24" t="s">
        <v>110</v>
      </c>
      <c r="F71" s="25">
        <v>3101</v>
      </c>
      <c r="G71" s="25">
        <v>0</v>
      </c>
      <c r="H71" s="25">
        <v>0</v>
      </c>
      <c r="I71" s="25">
        <v>10700</v>
      </c>
      <c r="J71" s="25">
        <v>10700</v>
      </c>
      <c r="K71" s="25">
        <f t="shared" si="16"/>
        <v>10700</v>
      </c>
      <c r="L71" s="25">
        <f t="shared" si="16"/>
        <v>10700</v>
      </c>
      <c r="M71" s="25">
        <f>F71-K71</f>
        <v>-7599</v>
      </c>
    </row>
    <row r="72" spans="4:13" ht="12.75" hidden="1">
      <c r="D72" s="24" t="s">
        <v>111</v>
      </c>
      <c r="F72" s="25">
        <v>5000</v>
      </c>
      <c r="G72" s="25">
        <v>5000</v>
      </c>
      <c r="H72" s="25">
        <v>5000</v>
      </c>
      <c r="I72" s="25">
        <v>0</v>
      </c>
      <c r="J72" s="25">
        <v>0</v>
      </c>
      <c r="K72" s="25">
        <f t="shared" si="16"/>
        <v>5000</v>
      </c>
      <c r="L72" s="25">
        <f t="shared" si="16"/>
        <v>5000</v>
      </c>
      <c r="M72" s="25">
        <f>F72-K72</f>
        <v>0</v>
      </c>
    </row>
    <row r="73" spans="6:13" ht="12.75" hidden="1">
      <c r="F73" s="26" t="s">
        <v>96</v>
      </c>
      <c r="G73" s="26" t="s">
        <v>96</v>
      </c>
      <c r="H73" s="26" t="s">
        <v>96</v>
      </c>
      <c r="I73" s="26" t="s">
        <v>96</v>
      </c>
      <c r="J73" s="26" t="s">
        <v>96</v>
      </c>
      <c r="K73" s="26" t="s">
        <v>96</v>
      </c>
      <c r="L73" s="26" t="s">
        <v>96</v>
      </c>
      <c r="M73" s="26" t="s">
        <v>96</v>
      </c>
    </row>
    <row r="74" spans="1:13" ht="12.75">
      <c r="A74" s="25">
        <f>A61+1</f>
        <v>7</v>
      </c>
      <c r="B74" s="24" t="s">
        <v>112</v>
      </c>
      <c r="F74" s="25">
        <f aca="true" t="shared" si="17" ref="F74:M74">SUM(F68:F72)</f>
        <v>16268</v>
      </c>
      <c r="G74" s="25">
        <f t="shared" si="17"/>
        <v>6235</v>
      </c>
      <c r="H74" s="25">
        <f t="shared" si="17"/>
        <v>6235</v>
      </c>
      <c r="I74" s="25">
        <f t="shared" si="17"/>
        <v>17411</v>
      </c>
      <c r="J74" s="25">
        <f t="shared" si="17"/>
        <v>17411</v>
      </c>
      <c r="K74" s="25">
        <f t="shared" si="17"/>
        <v>23646</v>
      </c>
      <c r="L74" s="25">
        <f t="shared" si="17"/>
        <v>23646</v>
      </c>
      <c r="M74" s="25">
        <f t="shared" si="17"/>
        <v>-7378</v>
      </c>
    </row>
    <row r="75" spans="6:13" ht="12.75">
      <c r="F75" s="26"/>
      <c r="G75" s="26"/>
      <c r="H75" s="26"/>
      <c r="I75" s="26"/>
      <c r="J75" s="26"/>
      <c r="K75" s="26"/>
      <c r="L75" s="26"/>
      <c r="M75" s="26"/>
    </row>
    <row r="76" spans="4:13" ht="12.75" hidden="1">
      <c r="D76" s="24" t="s">
        <v>92</v>
      </c>
      <c r="F76" s="25">
        <v>6386</v>
      </c>
      <c r="G76" s="25">
        <v>0</v>
      </c>
      <c r="H76" s="25">
        <v>0</v>
      </c>
      <c r="I76" s="25">
        <v>0</v>
      </c>
      <c r="J76" s="25">
        <v>0</v>
      </c>
      <c r="K76" s="25">
        <f aca="true" t="shared" si="18" ref="K76:L81">G76+I76</f>
        <v>0</v>
      </c>
      <c r="L76" s="25">
        <f t="shared" si="18"/>
        <v>0</v>
      </c>
      <c r="M76" s="25">
        <f aca="true" t="shared" si="19" ref="M76:M81">F76-K76</f>
        <v>6386</v>
      </c>
    </row>
    <row r="77" spans="4:13" ht="12.75" hidden="1">
      <c r="D77" s="24" t="s">
        <v>44</v>
      </c>
      <c r="F77" s="25">
        <v>614</v>
      </c>
      <c r="G77" s="25">
        <v>614</v>
      </c>
      <c r="H77" s="25">
        <v>614</v>
      </c>
      <c r="I77" s="25">
        <v>0</v>
      </c>
      <c r="J77" s="25">
        <v>0</v>
      </c>
      <c r="K77" s="25">
        <f t="shared" si="18"/>
        <v>614</v>
      </c>
      <c r="L77" s="25">
        <f t="shared" si="18"/>
        <v>614</v>
      </c>
      <c r="M77" s="25">
        <f t="shared" si="19"/>
        <v>0</v>
      </c>
    </row>
    <row r="78" spans="4:13" ht="12.75" hidden="1">
      <c r="D78" s="24" t="s">
        <v>100</v>
      </c>
      <c r="F78" s="25">
        <v>25000</v>
      </c>
      <c r="G78" s="25">
        <v>25000</v>
      </c>
      <c r="H78" s="25">
        <v>25000</v>
      </c>
      <c r="I78" s="25">
        <v>0</v>
      </c>
      <c r="J78" s="25">
        <v>0</v>
      </c>
      <c r="K78" s="25">
        <f t="shared" si="18"/>
        <v>25000</v>
      </c>
      <c r="L78" s="25">
        <f t="shared" si="18"/>
        <v>25000</v>
      </c>
      <c r="M78" s="25">
        <f t="shared" si="19"/>
        <v>0</v>
      </c>
    </row>
    <row r="79" spans="4:13" ht="12.75" hidden="1">
      <c r="D79" s="24" t="s">
        <v>109</v>
      </c>
      <c r="F79" s="25">
        <v>1277</v>
      </c>
      <c r="G79" s="25">
        <v>0</v>
      </c>
      <c r="H79" s="25">
        <v>0</v>
      </c>
      <c r="I79" s="25">
        <v>0</v>
      </c>
      <c r="J79" s="25">
        <v>0</v>
      </c>
      <c r="K79" s="25">
        <f t="shared" si="18"/>
        <v>0</v>
      </c>
      <c r="L79" s="25">
        <f t="shared" si="18"/>
        <v>0</v>
      </c>
      <c r="M79" s="25">
        <f t="shared" si="19"/>
        <v>1277</v>
      </c>
    </row>
    <row r="80" spans="4:13" ht="12.75" hidden="1">
      <c r="D80" s="24" t="s">
        <v>110</v>
      </c>
      <c r="F80" s="25">
        <v>20065</v>
      </c>
      <c r="G80" s="25">
        <v>0</v>
      </c>
      <c r="H80" s="25">
        <v>0</v>
      </c>
      <c r="I80" s="25">
        <v>21908</v>
      </c>
      <c r="J80" s="25">
        <v>21908</v>
      </c>
      <c r="K80" s="25">
        <f t="shared" si="18"/>
        <v>21908</v>
      </c>
      <c r="L80" s="25">
        <f t="shared" si="18"/>
        <v>21908</v>
      </c>
      <c r="M80" s="25">
        <f t="shared" si="19"/>
        <v>-1843</v>
      </c>
    </row>
    <row r="81" spans="4:13" ht="12.75" hidden="1">
      <c r="D81" s="24" t="s">
        <v>113</v>
      </c>
      <c r="F81" s="25">
        <v>200</v>
      </c>
      <c r="G81" s="25">
        <v>0</v>
      </c>
      <c r="H81" s="25">
        <v>0</v>
      </c>
      <c r="I81" s="25">
        <v>0</v>
      </c>
      <c r="J81" s="25">
        <v>0</v>
      </c>
      <c r="K81" s="25">
        <f t="shared" si="18"/>
        <v>0</v>
      </c>
      <c r="L81" s="25">
        <f t="shared" si="18"/>
        <v>0</v>
      </c>
      <c r="M81" s="25">
        <f t="shared" si="19"/>
        <v>200</v>
      </c>
    </row>
    <row r="82" spans="6:13" ht="12.75" hidden="1">
      <c r="F82" s="26" t="s">
        <v>96</v>
      </c>
      <c r="G82" s="26" t="s">
        <v>96</v>
      </c>
      <c r="H82" s="26" t="s">
        <v>96</v>
      </c>
      <c r="I82" s="26" t="s">
        <v>96</v>
      </c>
      <c r="J82" s="26" t="s">
        <v>96</v>
      </c>
      <c r="K82" s="26" t="s">
        <v>96</v>
      </c>
      <c r="L82" s="26" t="s">
        <v>96</v>
      </c>
      <c r="M82" s="26" t="s">
        <v>96</v>
      </c>
    </row>
    <row r="83" spans="1:13" ht="12.75">
      <c r="A83" s="25">
        <f>A74+1</f>
        <v>8</v>
      </c>
      <c r="B83" s="24" t="s">
        <v>114</v>
      </c>
      <c r="F83" s="25">
        <f aca="true" t="shared" si="20" ref="F83:M83">SUM(F76:F81)</f>
        <v>53542</v>
      </c>
      <c r="G83" s="25">
        <f t="shared" si="20"/>
        <v>25614</v>
      </c>
      <c r="H83" s="25">
        <f t="shared" si="20"/>
        <v>25614</v>
      </c>
      <c r="I83" s="25">
        <f t="shared" si="20"/>
        <v>21908</v>
      </c>
      <c r="J83" s="25">
        <f t="shared" si="20"/>
        <v>21908</v>
      </c>
      <c r="K83" s="25">
        <f t="shared" si="20"/>
        <v>47522</v>
      </c>
      <c r="L83" s="25">
        <f t="shared" si="20"/>
        <v>47522</v>
      </c>
      <c r="M83" s="25">
        <f t="shared" si="20"/>
        <v>6020</v>
      </c>
    </row>
    <row r="84" spans="6:13" ht="12.75">
      <c r="F84" s="26"/>
      <c r="G84" s="26"/>
      <c r="H84" s="26"/>
      <c r="I84" s="26"/>
      <c r="J84" s="26"/>
      <c r="K84" s="26"/>
      <c r="L84" s="26"/>
      <c r="M84" s="26"/>
    </row>
    <row r="85" spans="4:13" ht="12.75" hidden="1">
      <c r="D85" s="24" t="s">
        <v>92</v>
      </c>
      <c r="F85" s="25">
        <v>3539</v>
      </c>
      <c r="G85" s="25">
        <v>0</v>
      </c>
      <c r="H85" s="25">
        <v>0</v>
      </c>
      <c r="I85" s="25">
        <v>0</v>
      </c>
      <c r="J85" s="25">
        <v>0</v>
      </c>
      <c r="K85" s="25">
        <f aca="true" t="shared" si="21" ref="K85:L87">G85+I85</f>
        <v>0</v>
      </c>
      <c r="L85" s="25">
        <f t="shared" si="21"/>
        <v>0</v>
      </c>
      <c r="M85" s="25">
        <f>F85-K85</f>
        <v>3539</v>
      </c>
    </row>
    <row r="86" spans="4:13" ht="12.75" hidden="1">
      <c r="D86" s="24" t="s">
        <v>44</v>
      </c>
      <c r="F86" s="25">
        <v>181</v>
      </c>
      <c r="G86" s="25">
        <v>181</v>
      </c>
      <c r="H86" s="25">
        <v>181</v>
      </c>
      <c r="I86" s="25">
        <v>0</v>
      </c>
      <c r="J86" s="25">
        <v>0</v>
      </c>
      <c r="K86" s="25">
        <f t="shared" si="21"/>
        <v>181</v>
      </c>
      <c r="L86" s="25">
        <f t="shared" si="21"/>
        <v>181</v>
      </c>
      <c r="M86" s="25">
        <f>F86-K86</f>
        <v>0</v>
      </c>
    </row>
    <row r="87" spans="4:13" ht="12.75" hidden="1">
      <c r="D87" s="24" t="s">
        <v>94</v>
      </c>
      <c r="F87" s="25">
        <v>1774</v>
      </c>
      <c r="G87" s="25">
        <v>0</v>
      </c>
      <c r="H87" s="25">
        <v>0</v>
      </c>
      <c r="I87" s="25">
        <v>0</v>
      </c>
      <c r="J87" s="25">
        <v>0</v>
      </c>
      <c r="K87" s="25">
        <f t="shared" si="21"/>
        <v>0</v>
      </c>
      <c r="L87" s="25">
        <f t="shared" si="21"/>
        <v>0</v>
      </c>
      <c r="M87" s="25">
        <f>F87-K87</f>
        <v>1774</v>
      </c>
    </row>
    <row r="88" spans="6:13" ht="12.75" hidden="1">
      <c r="F88" s="26" t="s">
        <v>96</v>
      </c>
      <c r="G88" s="26" t="s">
        <v>96</v>
      </c>
      <c r="H88" s="26" t="s">
        <v>96</v>
      </c>
      <c r="I88" s="26" t="s">
        <v>96</v>
      </c>
      <c r="J88" s="26" t="s">
        <v>96</v>
      </c>
      <c r="K88" s="26" t="s">
        <v>96</v>
      </c>
      <c r="L88" s="26" t="s">
        <v>96</v>
      </c>
      <c r="M88" s="26" t="s">
        <v>96</v>
      </c>
    </row>
    <row r="89" spans="1:13" ht="12.75">
      <c r="A89" s="25">
        <f>A83+1</f>
        <v>9</v>
      </c>
      <c r="B89" s="24" t="s">
        <v>115</v>
      </c>
      <c r="F89" s="25">
        <f aca="true" t="shared" si="22" ref="F89:M89">SUM(F85:F87)</f>
        <v>5494</v>
      </c>
      <c r="G89" s="25">
        <f t="shared" si="22"/>
        <v>181</v>
      </c>
      <c r="H89" s="25">
        <f t="shared" si="22"/>
        <v>181</v>
      </c>
      <c r="I89" s="25">
        <f t="shared" si="22"/>
        <v>0</v>
      </c>
      <c r="J89" s="25">
        <f t="shared" si="22"/>
        <v>0</v>
      </c>
      <c r="K89" s="25">
        <f t="shared" si="22"/>
        <v>181</v>
      </c>
      <c r="L89" s="25">
        <f t="shared" si="22"/>
        <v>181</v>
      </c>
      <c r="M89" s="25">
        <f t="shared" si="22"/>
        <v>5313</v>
      </c>
    </row>
    <row r="90" spans="6:13" ht="12.75" hidden="1">
      <c r="F90" s="26" t="s">
        <v>96</v>
      </c>
      <c r="G90" s="26" t="s">
        <v>96</v>
      </c>
      <c r="H90" s="26" t="s">
        <v>96</v>
      </c>
      <c r="I90" s="26" t="s">
        <v>96</v>
      </c>
      <c r="J90" s="26" t="s">
        <v>96</v>
      </c>
      <c r="K90" s="26" t="s">
        <v>96</v>
      </c>
      <c r="L90" s="26" t="s">
        <v>96</v>
      </c>
      <c r="M90" s="26" t="s">
        <v>96</v>
      </c>
    </row>
    <row r="91" spans="4:13" ht="12.75" hidden="1">
      <c r="D91" s="24"/>
      <c r="F91" s="25">
        <v>3611</v>
      </c>
      <c r="G91" s="25">
        <v>1147</v>
      </c>
      <c r="H91" s="25">
        <v>1147</v>
      </c>
      <c r="I91" s="25">
        <v>37</v>
      </c>
      <c r="J91" s="25">
        <v>84</v>
      </c>
      <c r="K91" s="25">
        <f>G91+I91</f>
        <v>1184</v>
      </c>
      <c r="L91" s="25">
        <f>H91+J91</f>
        <v>1231</v>
      </c>
      <c r="M91" s="25">
        <f>F91-K91</f>
        <v>2427</v>
      </c>
    </row>
    <row r="92" spans="6:13" ht="12.75">
      <c r="F92" s="26"/>
      <c r="G92" s="26"/>
      <c r="H92" s="26"/>
      <c r="I92" s="26"/>
      <c r="J92" s="26"/>
      <c r="K92" s="26"/>
      <c r="L92" s="26"/>
      <c r="M92" s="26"/>
    </row>
    <row r="93" spans="1:13" ht="12.75">
      <c r="A93" s="25">
        <f>A89+1</f>
        <v>10</v>
      </c>
      <c r="B93" s="24" t="s">
        <v>116</v>
      </c>
      <c r="F93" s="25">
        <f aca="true" t="shared" si="23" ref="F93:M93">SUM(F91)</f>
        <v>3611</v>
      </c>
      <c r="G93" s="25">
        <f t="shared" si="23"/>
        <v>1147</v>
      </c>
      <c r="H93" s="25">
        <f t="shared" si="23"/>
        <v>1147</v>
      </c>
      <c r="I93" s="25">
        <f t="shared" si="23"/>
        <v>37</v>
      </c>
      <c r="J93" s="25">
        <f t="shared" si="23"/>
        <v>84</v>
      </c>
      <c r="K93" s="25">
        <f t="shared" si="23"/>
        <v>1184</v>
      </c>
      <c r="L93" s="25">
        <f t="shared" si="23"/>
        <v>1231</v>
      </c>
      <c r="M93" s="25">
        <f t="shared" si="23"/>
        <v>2427</v>
      </c>
    </row>
    <row r="94" spans="6:13" ht="12.75" hidden="1">
      <c r="F94" s="26" t="s">
        <v>96</v>
      </c>
      <c r="G94" s="26" t="s">
        <v>96</v>
      </c>
      <c r="H94" s="26" t="s">
        <v>96</v>
      </c>
      <c r="I94" s="26" t="s">
        <v>96</v>
      </c>
      <c r="J94" s="26" t="s">
        <v>96</v>
      </c>
      <c r="K94" s="26" t="s">
        <v>96</v>
      </c>
      <c r="L94" s="26" t="s">
        <v>96</v>
      </c>
      <c r="M94" s="26" t="s">
        <v>96</v>
      </c>
    </row>
    <row r="95" spans="4:13" ht="12.75" hidden="1">
      <c r="D95" s="24" t="s">
        <v>92</v>
      </c>
      <c r="F95" s="25">
        <v>-783</v>
      </c>
      <c r="G95" s="25">
        <v>0</v>
      </c>
      <c r="H95" s="25">
        <v>0</v>
      </c>
      <c r="I95" s="25">
        <v>0</v>
      </c>
      <c r="J95" s="25">
        <v>0</v>
      </c>
      <c r="K95" s="25">
        <f aca="true" t="shared" si="24" ref="K95:L97">G95+I95</f>
        <v>0</v>
      </c>
      <c r="L95" s="25">
        <f t="shared" si="24"/>
        <v>0</v>
      </c>
      <c r="M95" s="25">
        <f>F95-K95</f>
        <v>-783</v>
      </c>
    </row>
    <row r="96" spans="4:13" ht="12.75" hidden="1">
      <c r="D96" s="24" t="s">
        <v>109</v>
      </c>
      <c r="F96" s="25">
        <v>9368</v>
      </c>
      <c r="G96" s="25">
        <v>0</v>
      </c>
      <c r="H96" s="25">
        <v>0</v>
      </c>
      <c r="I96" s="25">
        <v>1387</v>
      </c>
      <c r="J96" s="25">
        <v>7017</v>
      </c>
      <c r="K96" s="25">
        <f t="shared" si="24"/>
        <v>1387</v>
      </c>
      <c r="L96" s="25">
        <f t="shared" si="24"/>
        <v>7017</v>
      </c>
      <c r="M96" s="25">
        <f>F96-K96</f>
        <v>7981</v>
      </c>
    </row>
    <row r="97" spans="4:13" ht="12.75" hidden="1">
      <c r="D97" s="24" t="s">
        <v>110</v>
      </c>
      <c r="F97" s="25">
        <v>5604</v>
      </c>
      <c r="G97" s="25">
        <v>0</v>
      </c>
      <c r="H97" s="25">
        <v>0</v>
      </c>
      <c r="I97" s="25">
        <v>5604</v>
      </c>
      <c r="J97" s="25">
        <v>5604</v>
      </c>
      <c r="K97" s="25">
        <f t="shared" si="24"/>
        <v>5604</v>
      </c>
      <c r="L97" s="25">
        <f t="shared" si="24"/>
        <v>5604</v>
      </c>
      <c r="M97" s="25">
        <f>F97-K97</f>
        <v>0</v>
      </c>
    </row>
    <row r="98" spans="6:13" ht="12.75">
      <c r="F98" s="26"/>
      <c r="G98" s="26"/>
      <c r="H98" s="26"/>
      <c r="I98" s="26"/>
      <c r="J98" s="26"/>
      <c r="K98" s="26"/>
      <c r="L98" s="26"/>
      <c r="M98" s="26"/>
    </row>
    <row r="99" spans="1:13" ht="12.75">
      <c r="A99" s="25">
        <f>A93+1</f>
        <v>11</v>
      </c>
      <c r="B99" s="24" t="s">
        <v>117</v>
      </c>
      <c r="F99" s="27">
        <f aca="true" t="shared" si="25" ref="F99:M99">SUM(F95:F97)</f>
        <v>14189</v>
      </c>
      <c r="G99" s="27">
        <f t="shared" si="25"/>
        <v>0</v>
      </c>
      <c r="H99" s="27">
        <f t="shared" si="25"/>
        <v>0</v>
      </c>
      <c r="I99" s="27">
        <f t="shared" si="25"/>
        <v>6991</v>
      </c>
      <c r="J99" s="27">
        <f t="shared" si="25"/>
        <v>12621</v>
      </c>
      <c r="K99" s="27">
        <f t="shared" si="25"/>
        <v>6991</v>
      </c>
      <c r="L99" s="27">
        <f t="shared" si="25"/>
        <v>12621</v>
      </c>
      <c r="M99" s="27">
        <f t="shared" si="25"/>
        <v>7198</v>
      </c>
    </row>
    <row r="100" spans="6:13" ht="12.75">
      <c r="F100" s="26"/>
      <c r="G100" s="26"/>
      <c r="H100" s="26"/>
      <c r="I100" s="26"/>
      <c r="J100" s="26"/>
      <c r="K100" s="26"/>
      <c r="L100" s="26"/>
      <c r="M100" s="26"/>
    </row>
    <row r="101" spans="2:13" ht="13.5" thickBot="1">
      <c r="B101" s="24" t="s">
        <v>118</v>
      </c>
      <c r="F101" s="28">
        <f aca="true" t="shared" si="26" ref="F101:M101">F74+F83+F89+F93+F99</f>
        <v>93104</v>
      </c>
      <c r="G101" s="28">
        <f t="shared" si="26"/>
        <v>33177</v>
      </c>
      <c r="H101" s="28">
        <f t="shared" si="26"/>
        <v>33177</v>
      </c>
      <c r="I101" s="28">
        <f t="shared" si="26"/>
        <v>46347</v>
      </c>
      <c r="J101" s="28">
        <f t="shared" si="26"/>
        <v>52024</v>
      </c>
      <c r="K101" s="28">
        <f t="shared" si="26"/>
        <v>79524</v>
      </c>
      <c r="L101" s="28">
        <f t="shared" si="26"/>
        <v>85201</v>
      </c>
      <c r="M101" s="28">
        <f t="shared" si="26"/>
        <v>13580</v>
      </c>
    </row>
    <row r="102" spans="6:13" ht="13.5" thickTop="1">
      <c r="F102" s="26"/>
      <c r="G102" s="26"/>
      <c r="H102" s="26"/>
      <c r="I102" s="26"/>
      <c r="J102" s="26"/>
      <c r="K102" s="26"/>
      <c r="L102" s="26"/>
      <c r="M102" s="26"/>
    </row>
    <row r="103" spans="6:13" ht="12.75">
      <c r="F103" s="29">
        <f aca="true" t="shared" si="27" ref="F103:M103">F74+F83+F89</f>
        <v>75304</v>
      </c>
      <c r="G103" s="29">
        <f t="shared" si="27"/>
        <v>32030</v>
      </c>
      <c r="H103" s="29">
        <f t="shared" si="27"/>
        <v>32030</v>
      </c>
      <c r="I103" s="29">
        <f t="shared" si="27"/>
        <v>39319</v>
      </c>
      <c r="J103" s="29">
        <f t="shared" si="27"/>
        <v>39319</v>
      </c>
      <c r="K103" s="29">
        <f t="shared" si="27"/>
        <v>71349</v>
      </c>
      <c r="L103" s="29">
        <f t="shared" si="27"/>
        <v>71349</v>
      </c>
      <c r="M103" s="29">
        <f t="shared" si="27"/>
        <v>3955</v>
      </c>
    </row>
    <row r="104" spans="1:13" ht="12.75">
      <c r="A104" s="20" t="s">
        <v>119</v>
      </c>
      <c r="F104" s="29">
        <f aca="true" t="shared" si="28" ref="F104:M104">F93+F99</f>
        <v>17800</v>
      </c>
      <c r="G104" s="29">
        <f t="shared" si="28"/>
        <v>1147</v>
      </c>
      <c r="H104" s="29">
        <f t="shared" si="28"/>
        <v>1147</v>
      </c>
      <c r="I104" s="29">
        <f t="shared" si="28"/>
        <v>7028</v>
      </c>
      <c r="J104" s="29">
        <f t="shared" si="28"/>
        <v>12705</v>
      </c>
      <c r="K104" s="29">
        <f t="shared" si="28"/>
        <v>8175</v>
      </c>
      <c r="L104" s="29">
        <f t="shared" si="28"/>
        <v>13852</v>
      </c>
      <c r="M104" s="29">
        <f t="shared" si="28"/>
        <v>9625</v>
      </c>
    </row>
    <row r="105" spans="4:13" ht="12.75" hidden="1">
      <c r="D105" s="24" t="s">
        <v>92</v>
      </c>
      <c r="F105" s="25">
        <v>59868</v>
      </c>
      <c r="G105" s="25">
        <v>0</v>
      </c>
      <c r="H105" s="25">
        <v>0</v>
      </c>
      <c r="I105" s="25">
        <v>0</v>
      </c>
      <c r="J105" s="25">
        <v>0</v>
      </c>
      <c r="K105" s="25">
        <f aca="true" t="shared" si="29" ref="K105:L109">G105+I105</f>
        <v>0</v>
      </c>
      <c r="L105" s="25">
        <f t="shared" si="29"/>
        <v>0</v>
      </c>
      <c r="M105" s="25">
        <f>F105-K105</f>
        <v>59868</v>
      </c>
    </row>
    <row r="106" spans="4:13" ht="12.75" hidden="1">
      <c r="D106" s="24" t="s">
        <v>44</v>
      </c>
      <c r="F106" s="25">
        <v>1839</v>
      </c>
      <c r="G106" s="25">
        <v>1839</v>
      </c>
      <c r="H106" s="25">
        <v>1839</v>
      </c>
      <c r="I106" s="25">
        <v>0</v>
      </c>
      <c r="J106" s="25">
        <v>0</v>
      </c>
      <c r="K106" s="25">
        <f t="shared" si="29"/>
        <v>1839</v>
      </c>
      <c r="L106" s="25">
        <f t="shared" si="29"/>
        <v>1839</v>
      </c>
      <c r="M106" s="25">
        <f>F106-K106</f>
        <v>0</v>
      </c>
    </row>
    <row r="107" spans="4:13" ht="12.75" hidden="1">
      <c r="D107" s="24" t="s">
        <v>109</v>
      </c>
      <c r="F107" s="25">
        <v>19179</v>
      </c>
      <c r="G107" s="25">
        <v>0</v>
      </c>
      <c r="H107" s="25">
        <v>0</v>
      </c>
      <c r="I107" s="25">
        <v>19255</v>
      </c>
      <c r="J107" s="25">
        <v>19255</v>
      </c>
      <c r="K107" s="25">
        <f t="shared" si="29"/>
        <v>19255</v>
      </c>
      <c r="L107" s="25">
        <f t="shared" si="29"/>
        <v>19255</v>
      </c>
      <c r="M107" s="25">
        <f>F107-K107</f>
        <v>-76</v>
      </c>
    </row>
    <row r="108" spans="4:13" ht="12.75" hidden="1">
      <c r="D108" s="24" t="s">
        <v>94</v>
      </c>
      <c r="F108" s="25">
        <v>7373</v>
      </c>
      <c r="G108" s="25">
        <v>0</v>
      </c>
      <c r="H108" s="25">
        <v>0</v>
      </c>
      <c r="I108" s="25">
        <v>0</v>
      </c>
      <c r="J108" s="25">
        <v>0</v>
      </c>
      <c r="K108" s="25">
        <f t="shared" si="29"/>
        <v>0</v>
      </c>
      <c r="L108" s="25">
        <f t="shared" si="29"/>
        <v>0</v>
      </c>
      <c r="M108" s="25">
        <f>F108-K108</f>
        <v>7373</v>
      </c>
    </row>
    <row r="109" spans="4:13" ht="12.75" hidden="1">
      <c r="D109" s="24" t="s">
        <v>110</v>
      </c>
      <c r="F109" s="25">
        <v>3252</v>
      </c>
      <c r="G109" s="25">
        <v>0</v>
      </c>
      <c r="H109" s="25">
        <v>0</v>
      </c>
      <c r="I109" s="25">
        <v>0</v>
      </c>
      <c r="J109" s="25">
        <v>0</v>
      </c>
      <c r="K109" s="25">
        <f t="shared" si="29"/>
        <v>0</v>
      </c>
      <c r="L109" s="25">
        <f t="shared" si="29"/>
        <v>0</v>
      </c>
      <c r="M109" s="25">
        <f>F109-K109</f>
        <v>3252</v>
      </c>
    </row>
    <row r="110" spans="6:13" ht="12.75" hidden="1">
      <c r="F110" s="26" t="s">
        <v>96</v>
      </c>
      <c r="G110" s="26" t="s">
        <v>96</v>
      </c>
      <c r="H110" s="26" t="s">
        <v>96</v>
      </c>
      <c r="I110" s="26" t="s">
        <v>96</v>
      </c>
      <c r="J110" s="26" t="s">
        <v>96</v>
      </c>
      <c r="K110" s="26" t="s">
        <v>96</v>
      </c>
      <c r="L110" s="26" t="s">
        <v>96</v>
      </c>
      <c r="M110" s="26" t="s">
        <v>96</v>
      </c>
    </row>
    <row r="111" spans="1:13" ht="12.75">
      <c r="A111" s="25">
        <v>12</v>
      </c>
      <c r="B111" s="24" t="s">
        <v>120</v>
      </c>
      <c r="F111" s="25">
        <f aca="true" t="shared" si="30" ref="F111:M111">SUM(F105:F109)</f>
        <v>91511</v>
      </c>
      <c r="G111" s="25">
        <f t="shared" si="30"/>
        <v>1839</v>
      </c>
      <c r="H111" s="25">
        <f t="shared" si="30"/>
        <v>1839</v>
      </c>
      <c r="I111" s="25">
        <f t="shared" si="30"/>
        <v>19255</v>
      </c>
      <c r="J111" s="25">
        <f t="shared" si="30"/>
        <v>19255</v>
      </c>
      <c r="K111" s="25">
        <f t="shared" si="30"/>
        <v>21094</v>
      </c>
      <c r="L111" s="25">
        <f t="shared" si="30"/>
        <v>21094</v>
      </c>
      <c r="M111" s="25">
        <f t="shared" si="30"/>
        <v>70417</v>
      </c>
    </row>
    <row r="112" spans="6:13" ht="12.75">
      <c r="F112" s="26"/>
      <c r="G112" s="26"/>
      <c r="H112" s="26"/>
      <c r="I112" s="26"/>
      <c r="J112" s="26"/>
      <c r="K112" s="26"/>
      <c r="L112" s="26"/>
      <c r="M112" s="26"/>
    </row>
    <row r="113" spans="4:13" ht="12.75" hidden="1">
      <c r="D113" s="24" t="s">
        <v>92</v>
      </c>
      <c r="F113" s="25">
        <v>30988</v>
      </c>
      <c r="G113" s="25">
        <v>0</v>
      </c>
      <c r="H113" s="25">
        <v>0</v>
      </c>
      <c r="I113" s="25">
        <v>0</v>
      </c>
      <c r="J113" s="25">
        <v>0</v>
      </c>
      <c r="K113" s="25">
        <f aca="true" t="shared" si="31" ref="K113:L117">G113+I113</f>
        <v>0</v>
      </c>
      <c r="L113" s="25">
        <f t="shared" si="31"/>
        <v>0</v>
      </c>
      <c r="M113" s="25">
        <f>F113-K113</f>
        <v>30988</v>
      </c>
    </row>
    <row r="114" spans="4:13" ht="12.75" hidden="1">
      <c r="D114" s="24" t="s">
        <v>109</v>
      </c>
      <c r="F114" s="25">
        <v>5653</v>
      </c>
      <c r="G114" s="25">
        <v>0</v>
      </c>
      <c r="H114" s="25">
        <v>0</v>
      </c>
      <c r="I114" s="25">
        <v>646</v>
      </c>
      <c r="J114" s="25">
        <v>646</v>
      </c>
      <c r="K114" s="25">
        <f t="shared" si="31"/>
        <v>646</v>
      </c>
      <c r="L114" s="25">
        <f t="shared" si="31"/>
        <v>646</v>
      </c>
      <c r="M114" s="25">
        <f>F114-K114</f>
        <v>5007</v>
      </c>
    </row>
    <row r="115" spans="4:13" ht="12.75" hidden="1">
      <c r="D115" s="24" t="s">
        <v>94</v>
      </c>
      <c r="F115" s="25">
        <v>6848</v>
      </c>
      <c r="G115" s="25">
        <v>0</v>
      </c>
      <c r="H115" s="25">
        <v>0</v>
      </c>
      <c r="I115" s="25">
        <v>0</v>
      </c>
      <c r="J115" s="25">
        <v>0</v>
      </c>
      <c r="K115" s="25">
        <f t="shared" si="31"/>
        <v>0</v>
      </c>
      <c r="L115" s="25">
        <f t="shared" si="31"/>
        <v>0</v>
      </c>
      <c r="M115" s="25">
        <f>F115-K115</f>
        <v>6848</v>
      </c>
    </row>
    <row r="116" spans="4:13" ht="12.75" hidden="1">
      <c r="D116" s="24" t="s">
        <v>110</v>
      </c>
      <c r="F116" s="25">
        <v>28</v>
      </c>
      <c r="G116" s="25">
        <v>0</v>
      </c>
      <c r="H116" s="25">
        <v>0</v>
      </c>
      <c r="I116" s="25">
        <v>0</v>
      </c>
      <c r="J116" s="25">
        <v>0</v>
      </c>
      <c r="K116" s="25">
        <f t="shared" si="31"/>
        <v>0</v>
      </c>
      <c r="L116" s="25">
        <f t="shared" si="31"/>
        <v>0</v>
      </c>
      <c r="M116" s="25">
        <f>F116-K116</f>
        <v>28</v>
      </c>
    </row>
    <row r="117" spans="4:13" ht="12.75" hidden="1">
      <c r="D117" s="24" t="s">
        <v>113</v>
      </c>
      <c r="F117" s="25">
        <v>3500</v>
      </c>
      <c r="G117" s="25">
        <v>0</v>
      </c>
      <c r="H117" s="25">
        <v>0</v>
      </c>
      <c r="I117" s="25">
        <v>0</v>
      </c>
      <c r="J117" s="25">
        <v>0</v>
      </c>
      <c r="K117" s="25">
        <f t="shared" si="31"/>
        <v>0</v>
      </c>
      <c r="L117" s="25">
        <f t="shared" si="31"/>
        <v>0</v>
      </c>
      <c r="M117" s="25">
        <f>F117-K117</f>
        <v>3500</v>
      </c>
    </row>
    <row r="118" spans="6:13" ht="12.75" hidden="1">
      <c r="F118" s="26" t="s">
        <v>96</v>
      </c>
      <c r="G118" s="26" t="s">
        <v>96</v>
      </c>
      <c r="H118" s="26" t="s">
        <v>96</v>
      </c>
      <c r="I118" s="26" t="s">
        <v>96</v>
      </c>
      <c r="J118" s="26" t="s">
        <v>96</v>
      </c>
      <c r="K118" s="26" t="s">
        <v>96</v>
      </c>
      <c r="L118" s="26" t="s">
        <v>96</v>
      </c>
      <c r="M118" s="26" t="s">
        <v>96</v>
      </c>
    </row>
    <row r="119" spans="1:13" ht="12.75">
      <c r="A119" s="25">
        <f>A111+1</f>
        <v>13</v>
      </c>
      <c r="B119" s="24" t="s">
        <v>121</v>
      </c>
      <c r="F119" s="25">
        <f aca="true" t="shared" si="32" ref="F119:M119">SUM(F113:F117)</f>
        <v>47017</v>
      </c>
      <c r="G119" s="25">
        <f t="shared" si="32"/>
        <v>0</v>
      </c>
      <c r="H119" s="25">
        <f t="shared" si="32"/>
        <v>0</v>
      </c>
      <c r="I119" s="25">
        <f t="shared" si="32"/>
        <v>646</v>
      </c>
      <c r="J119" s="25">
        <f t="shared" si="32"/>
        <v>646</v>
      </c>
      <c r="K119" s="25">
        <f t="shared" si="32"/>
        <v>646</v>
      </c>
      <c r="L119" s="25">
        <f t="shared" si="32"/>
        <v>646</v>
      </c>
      <c r="M119" s="25">
        <f t="shared" si="32"/>
        <v>46371</v>
      </c>
    </row>
    <row r="120" spans="6:13" ht="12.75">
      <c r="F120" s="26"/>
      <c r="G120" s="26"/>
      <c r="H120" s="26"/>
      <c r="I120" s="26"/>
      <c r="J120" s="26"/>
      <c r="K120" s="26"/>
      <c r="L120" s="26"/>
      <c r="M120" s="26"/>
    </row>
    <row r="121" spans="4:13" ht="12.75" hidden="1">
      <c r="D121" s="24" t="s">
        <v>92</v>
      </c>
      <c r="F121" s="25">
        <v>37043</v>
      </c>
      <c r="G121" s="25">
        <v>5000</v>
      </c>
      <c r="H121" s="25">
        <v>5000</v>
      </c>
      <c r="I121" s="25">
        <v>2555</v>
      </c>
      <c r="J121" s="25">
        <v>2555</v>
      </c>
      <c r="K121" s="25">
        <f aca="true" t="shared" si="33" ref="K121:L125">G121+I121</f>
        <v>7555</v>
      </c>
      <c r="L121" s="25">
        <f t="shared" si="33"/>
        <v>7555</v>
      </c>
      <c r="M121" s="25">
        <f>F121-K121</f>
        <v>29488</v>
      </c>
    </row>
    <row r="122" spans="4:13" ht="12.75" hidden="1">
      <c r="D122" s="24" t="s">
        <v>44</v>
      </c>
      <c r="F122" s="25">
        <v>1830</v>
      </c>
      <c r="G122" s="25">
        <v>1830</v>
      </c>
      <c r="H122" s="25">
        <v>1830</v>
      </c>
      <c r="I122" s="25">
        <v>0</v>
      </c>
      <c r="J122" s="25">
        <v>0</v>
      </c>
      <c r="K122" s="25">
        <f t="shared" si="33"/>
        <v>1830</v>
      </c>
      <c r="L122" s="25">
        <f t="shared" si="33"/>
        <v>1830</v>
      </c>
      <c r="M122" s="25">
        <f>F122-K122</f>
        <v>0</v>
      </c>
    </row>
    <row r="123" spans="4:13" ht="12.75" hidden="1">
      <c r="D123" s="24" t="s">
        <v>109</v>
      </c>
      <c r="F123" s="25">
        <v>12874</v>
      </c>
      <c r="G123" s="25">
        <v>0</v>
      </c>
      <c r="H123" s="25">
        <v>0</v>
      </c>
      <c r="I123" s="25">
        <v>29103</v>
      </c>
      <c r="J123" s="25">
        <v>29103</v>
      </c>
      <c r="K123" s="25">
        <f t="shared" si="33"/>
        <v>29103</v>
      </c>
      <c r="L123" s="25">
        <f t="shared" si="33"/>
        <v>29103</v>
      </c>
      <c r="M123" s="25">
        <f>F123-K123</f>
        <v>-16229</v>
      </c>
    </row>
    <row r="124" spans="4:13" ht="12.75" hidden="1">
      <c r="D124" s="24" t="s">
        <v>110</v>
      </c>
      <c r="F124" s="25">
        <v>10700</v>
      </c>
      <c r="G124" s="25">
        <v>0</v>
      </c>
      <c r="H124" s="25">
        <v>0</v>
      </c>
      <c r="I124" s="25">
        <v>10700</v>
      </c>
      <c r="J124" s="25">
        <v>10700</v>
      </c>
      <c r="K124" s="25">
        <f t="shared" si="33"/>
        <v>10700</v>
      </c>
      <c r="L124" s="25">
        <f t="shared" si="33"/>
        <v>10700</v>
      </c>
      <c r="M124" s="25">
        <f>F124-K124</f>
        <v>0</v>
      </c>
    </row>
    <row r="125" spans="4:13" ht="12.75" hidden="1">
      <c r="D125" s="24" t="s">
        <v>113</v>
      </c>
      <c r="F125" s="25">
        <v>1125</v>
      </c>
      <c r="G125" s="25">
        <v>0</v>
      </c>
      <c r="H125" s="25">
        <v>0</v>
      </c>
      <c r="I125" s="25">
        <v>0</v>
      </c>
      <c r="J125" s="25">
        <v>0</v>
      </c>
      <c r="K125" s="25">
        <f t="shared" si="33"/>
        <v>0</v>
      </c>
      <c r="L125" s="25">
        <f t="shared" si="33"/>
        <v>0</v>
      </c>
      <c r="M125" s="25">
        <f>F125-K125</f>
        <v>1125</v>
      </c>
    </row>
    <row r="126" spans="6:13" ht="12.75" hidden="1">
      <c r="F126" s="26" t="s">
        <v>96</v>
      </c>
      <c r="G126" s="26" t="s">
        <v>96</v>
      </c>
      <c r="H126" s="26" t="s">
        <v>96</v>
      </c>
      <c r="I126" s="26" t="s">
        <v>96</v>
      </c>
      <c r="J126" s="26" t="s">
        <v>96</v>
      </c>
      <c r="K126" s="26" t="s">
        <v>96</v>
      </c>
      <c r="L126" s="26" t="s">
        <v>96</v>
      </c>
      <c r="M126" s="26" t="s">
        <v>96</v>
      </c>
    </row>
    <row r="127" spans="1:13" ht="12.75">
      <c r="A127" s="25">
        <f>A119+1</f>
        <v>14</v>
      </c>
      <c r="B127" s="24" t="s">
        <v>122</v>
      </c>
      <c r="F127" s="25">
        <f aca="true" t="shared" si="34" ref="F127:M127">SUM(F121:F125)</f>
        <v>63572</v>
      </c>
      <c r="G127" s="25">
        <f t="shared" si="34"/>
        <v>6830</v>
      </c>
      <c r="H127" s="25">
        <f t="shared" si="34"/>
        <v>6830</v>
      </c>
      <c r="I127" s="25">
        <f t="shared" si="34"/>
        <v>42358</v>
      </c>
      <c r="J127" s="25">
        <f t="shared" si="34"/>
        <v>42358</v>
      </c>
      <c r="K127" s="25">
        <f t="shared" si="34"/>
        <v>49188</v>
      </c>
      <c r="L127" s="25">
        <f t="shared" si="34"/>
        <v>49188</v>
      </c>
      <c r="M127" s="25">
        <f t="shared" si="34"/>
        <v>14384</v>
      </c>
    </row>
    <row r="128" spans="6:13" ht="12.75">
      <c r="F128" s="26"/>
      <c r="G128" s="26"/>
      <c r="H128" s="26"/>
      <c r="I128" s="26"/>
      <c r="J128" s="26"/>
      <c r="K128" s="26"/>
      <c r="L128" s="26"/>
      <c r="M128" s="26"/>
    </row>
    <row r="129" spans="4:13" ht="12.75" hidden="1">
      <c r="D129" s="24" t="s">
        <v>49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f aca="true" t="shared" si="35" ref="K129:L133">G129+I129</f>
        <v>0</v>
      </c>
      <c r="L129" s="25">
        <f t="shared" si="35"/>
        <v>0</v>
      </c>
      <c r="M129" s="25">
        <f>F129-K129</f>
        <v>0</v>
      </c>
    </row>
    <row r="130" spans="4:13" ht="12.75" hidden="1">
      <c r="D130" s="24" t="s">
        <v>44</v>
      </c>
      <c r="F130" s="25">
        <v>4428</v>
      </c>
      <c r="G130" s="25">
        <v>4428</v>
      </c>
      <c r="H130" s="25">
        <v>4428</v>
      </c>
      <c r="I130" s="25">
        <v>0</v>
      </c>
      <c r="J130" s="25">
        <v>0</v>
      </c>
      <c r="K130" s="25">
        <f t="shared" si="35"/>
        <v>4428</v>
      </c>
      <c r="L130" s="25">
        <f t="shared" si="35"/>
        <v>4428</v>
      </c>
      <c r="M130" s="25">
        <f>F130-K130</f>
        <v>0</v>
      </c>
    </row>
    <row r="131" spans="4:13" ht="12.75" hidden="1">
      <c r="D131" s="24" t="s">
        <v>109</v>
      </c>
      <c r="F131" s="25">
        <v>11418</v>
      </c>
      <c r="G131" s="25">
        <v>0</v>
      </c>
      <c r="H131" s="25">
        <v>0</v>
      </c>
      <c r="I131" s="25">
        <v>15909</v>
      </c>
      <c r="J131" s="25">
        <v>15909</v>
      </c>
      <c r="K131" s="25">
        <f t="shared" si="35"/>
        <v>15909</v>
      </c>
      <c r="L131" s="25">
        <f t="shared" si="35"/>
        <v>15909</v>
      </c>
      <c r="M131" s="25">
        <f>F131-K131</f>
        <v>-4491</v>
      </c>
    </row>
    <row r="132" spans="4:13" ht="12.75" hidden="1">
      <c r="D132" s="24" t="s">
        <v>110</v>
      </c>
      <c r="F132" s="25">
        <v>1337</v>
      </c>
      <c r="G132" s="25">
        <v>0</v>
      </c>
      <c r="H132" s="25">
        <v>0</v>
      </c>
      <c r="I132" s="25">
        <v>0</v>
      </c>
      <c r="J132" s="25">
        <v>0</v>
      </c>
      <c r="K132" s="25">
        <f t="shared" si="35"/>
        <v>0</v>
      </c>
      <c r="L132" s="25">
        <f t="shared" si="35"/>
        <v>0</v>
      </c>
      <c r="M132" s="25">
        <f>F132-K132</f>
        <v>1337</v>
      </c>
    </row>
    <row r="133" spans="4:13" ht="12.75" hidden="1">
      <c r="D133" s="24" t="s">
        <v>123</v>
      </c>
      <c r="F133" s="25">
        <v>0</v>
      </c>
      <c r="G133" s="25">
        <v>4181</v>
      </c>
      <c r="H133" s="25">
        <v>4181</v>
      </c>
      <c r="I133" s="25">
        <v>0</v>
      </c>
      <c r="J133" s="25">
        <v>0</v>
      </c>
      <c r="K133" s="25">
        <f t="shared" si="35"/>
        <v>4181</v>
      </c>
      <c r="L133" s="25">
        <f t="shared" si="35"/>
        <v>4181</v>
      </c>
      <c r="M133" s="25">
        <f>F133-K133</f>
        <v>-4181</v>
      </c>
    </row>
    <row r="134" spans="6:13" ht="12.75" hidden="1">
      <c r="F134" s="26" t="s">
        <v>96</v>
      </c>
      <c r="G134" s="26" t="s">
        <v>96</v>
      </c>
      <c r="H134" s="26" t="s">
        <v>96</v>
      </c>
      <c r="I134" s="26" t="s">
        <v>96</v>
      </c>
      <c r="J134" s="26" t="s">
        <v>96</v>
      </c>
      <c r="K134" s="26" t="s">
        <v>96</v>
      </c>
      <c r="L134" s="26" t="s">
        <v>96</v>
      </c>
      <c r="M134" s="26" t="s">
        <v>96</v>
      </c>
    </row>
    <row r="135" spans="1:13" ht="12.75">
      <c r="A135" s="25">
        <f>A127+1</f>
        <v>15</v>
      </c>
      <c r="B135" s="24" t="s">
        <v>124</v>
      </c>
      <c r="F135" s="25">
        <f aca="true" t="shared" si="36" ref="F135:M135">SUM(F129:F133)</f>
        <v>17183</v>
      </c>
      <c r="G135" s="25">
        <f t="shared" si="36"/>
        <v>8609</v>
      </c>
      <c r="H135" s="25">
        <f t="shared" si="36"/>
        <v>8609</v>
      </c>
      <c r="I135" s="25">
        <f t="shared" si="36"/>
        <v>15909</v>
      </c>
      <c r="J135" s="25">
        <f t="shared" si="36"/>
        <v>15909</v>
      </c>
      <c r="K135" s="25">
        <f t="shared" si="36"/>
        <v>24518</v>
      </c>
      <c r="L135" s="25">
        <f t="shared" si="36"/>
        <v>24518</v>
      </c>
      <c r="M135" s="25">
        <f t="shared" si="36"/>
        <v>-7335</v>
      </c>
    </row>
    <row r="136" spans="6:13" ht="12.75">
      <c r="F136" s="26"/>
      <c r="G136" s="26"/>
      <c r="H136" s="26"/>
      <c r="I136" s="26"/>
      <c r="J136" s="26"/>
      <c r="K136" s="26"/>
      <c r="L136" s="26"/>
      <c r="M136" s="26"/>
    </row>
    <row r="137" spans="4:13" ht="12.75" hidden="1">
      <c r="D137" s="24" t="s">
        <v>92</v>
      </c>
      <c r="F137" s="25">
        <v>1158</v>
      </c>
      <c r="G137" s="25">
        <v>0</v>
      </c>
      <c r="H137" s="25">
        <v>0</v>
      </c>
      <c r="I137" s="25">
        <v>316</v>
      </c>
      <c r="J137" s="25">
        <v>402</v>
      </c>
      <c r="K137" s="25">
        <f aca="true" t="shared" si="37" ref="K137:L141">G137+I137</f>
        <v>316</v>
      </c>
      <c r="L137" s="25">
        <f t="shared" si="37"/>
        <v>402</v>
      </c>
      <c r="M137" s="25">
        <f>F137-K137</f>
        <v>842</v>
      </c>
    </row>
    <row r="138" spans="4:13" ht="12.75" hidden="1">
      <c r="D138" s="24" t="s">
        <v>44</v>
      </c>
      <c r="F138" s="25">
        <v>2463</v>
      </c>
      <c r="G138" s="25">
        <v>2463</v>
      </c>
      <c r="H138" s="25">
        <v>2463</v>
      </c>
      <c r="I138" s="25">
        <v>0</v>
      </c>
      <c r="J138" s="25">
        <v>0</v>
      </c>
      <c r="K138" s="25">
        <f t="shared" si="37"/>
        <v>2463</v>
      </c>
      <c r="L138" s="25">
        <f t="shared" si="37"/>
        <v>2463</v>
      </c>
      <c r="M138" s="25">
        <f>F138-K138</f>
        <v>0</v>
      </c>
    </row>
    <row r="139" spans="4:13" ht="12.75" hidden="1">
      <c r="D139" s="24" t="s">
        <v>109</v>
      </c>
      <c r="F139" s="25">
        <f>915-23</f>
        <v>892</v>
      </c>
      <c r="G139" s="25">
        <v>0</v>
      </c>
      <c r="H139" s="25">
        <v>0</v>
      </c>
      <c r="I139" s="25">
        <v>18732</v>
      </c>
      <c r="J139" s="25">
        <v>22656</v>
      </c>
      <c r="K139" s="25">
        <f t="shared" si="37"/>
        <v>18732</v>
      </c>
      <c r="L139" s="25">
        <f t="shared" si="37"/>
        <v>22656</v>
      </c>
      <c r="M139" s="25">
        <f>F139-K139</f>
        <v>-17840</v>
      </c>
    </row>
    <row r="140" spans="4:13" ht="12.75" hidden="1">
      <c r="D140" s="24" t="s">
        <v>110</v>
      </c>
      <c r="F140" s="25">
        <v>6700</v>
      </c>
      <c r="G140" s="25">
        <v>0</v>
      </c>
      <c r="H140" s="25">
        <v>0</v>
      </c>
      <c r="I140" s="25">
        <v>5604</v>
      </c>
      <c r="J140" s="25">
        <v>5604</v>
      </c>
      <c r="K140" s="25">
        <f t="shared" si="37"/>
        <v>5604</v>
      </c>
      <c r="L140" s="25">
        <f t="shared" si="37"/>
        <v>5604</v>
      </c>
      <c r="M140" s="25">
        <f>F140-K140</f>
        <v>1096</v>
      </c>
    </row>
    <row r="141" spans="4:13" ht="12.75" hidden="1">
      <c r="D141" s="24" t="s">
        <v>125</v>
      </c>
      <c r="F141" s="25">
        <v>434</v>
      </c>
      <c r="G141" s="25">
        <v>0</v>
      </c>
      <c r="H141" s="25">
        <v>0</v>
      </c>
      <c r="I141" s="25">
        <v>0</v>
      </c>
      <c r="J141" s="25">
        <v>0</v>
      </c>
      <c r="K141" s="25">
        <f t="shared" si="37"/>
        <v>0</v>
      </c>
      <c r="L141" s="25">
        <f t="shared" si="37"/>
        <v>0</v>
      </c>
      <c r="M141" s="25">
        <f>F141-K141</f>
        <v>434</v>
      </c>
    </row>
    <row r="142" spans="6:13" ht="12.75" hidden="1">
      <c r="F142" s="26" t="s">
        <v>96</v>
      </c>
      <c r="G142" s="26" t="s">
        <v>96</v>
      </c>
      <c r="H142" s="26" t="s">
        <v>96</v>
      </c>
      <c r="I142" s="26" t="s">
        <v>96</v>
      </c>
      <c r="J142" s="26" t="s">
        <v>96</v>
      </c>
      <c r="K142" s="26" t="s">
        <v>96</v>
      </c>
      <c r="L142" s="26" t="s">
        <v>96</v>
      </c>
      <c r="M142" s="26" t="s">
        <v>96</v>
      </c>
    </row>
    <row r="143" spans="1:13" ht="12.75">
      <c r="A143" s="25">
        <f>A135+1</f>
        <v>16</v>
      </c>
      <c r="B143" s="24" t="s">
        <v>126</v>
      </c>
      <c r="F143" s="25">
        <f aca="true" t="shared" si="38" ref="F143:M143">SUM(F137:F141)</f>
        <v>11647</v>
      </c>
      <c r="G143" s="25">
        <f t="shared" si="38"/>
        <v>2463</v>
      </c>
      <c r="H143" s="25">
        <f t="shared" si="38"/>
        <v>2463</v>
      </c>
      <c r="I143" s="25">
        <f t="shared" si="38"/>
        <v>24652</v>
      </c>
      <c r="J143" s="25">
        <f t="shared" si="38"/>
        <v>28662</v>
      </c>
      <c r="K143" s="25">
        <f t="shared" si="38"/>
        <v>27115</v>
      </c>
      <c r="L143" s="25">
        <f t="shared" si="38"/>
        <v>31125</v>
      </c>
      <c r="M143" s="25">
        <f t="shared" si="38"/>
        <v>-15468</v>
      </c>
    </row>
    <row r="144" spans="6:13" ht="12.75">
      <c r="F144" s="26"/>
      <c r="G144" s="26"/>
      <c r="H144" s="26"/>
      <c r="I144" s="26"/>
      <c r="J144" s="26"/>
      <c r="K144" s="26"/>
      <c r="L144" s="26"/>
      <c r="M144" s="26"/>
    </row>
    <row r="145" spans="4:13" ht="12.75" hidden="1">
      <c r="D145" s="24" t="s">
        <v>92</v>
      </c>
      <c r="F145" s="25">
        <v>14636</v>
      </c>
      <c r="G145" s="25">
        <v>5098</v>
      </c>
      <c r="H145" s="25">
        <v>5098</v>
      </c>
      <c r="I145" s="25">
        <v>0</v>
      </c>
      <c r="J145" s="25">
        <v>20</v>
      </c>
      <c r="K145" s="25">
        <f aca="true" t="shared" si="39" ref="K145:L147">G145+I145</f>
        <v>5098</v>
      </c>
      <c r="L145" s="25">
        <f t="shared" si="39"/>
        <v>5118</v>
      </c>
      <c r="M145" s="25">
        <f>F145-K145</f>
        <v>9538</v>
      </c>
    </row>
    <row r="146" spans="4:13" ht="12.75" hidden="1">
      <c r="D146" s="24" t="s">
        <v>109</v>
      </c>
      <c r="F146" s="25">
        <v>10894</v>
      </c>
      <c r="G146" s="25">
        <v>0</v>
      </c>
      <c r="H146" s="25">
        <v>0</v>
      </c>
      <c r="I146" s="25">
        <v>4510</v>
      </c>
      <c r="J146" s="25">
        <v>4928</v>
      </c>
      <c r="K146" s="25">
        <f t="shared" si="39"/>
        <v>4510</v>
      </c>
      <c r="L146" s="25">
        <f t="shared" si="39"/>
        <v>4928</v>
      </c>
      <c r="M146" s="25">
        <f>F146-K146</f>
        <v>6384</v>
      </c>
    </row>
    <row r="147" spans="4:13" ht="12.75" hidden="1">
      <c r="D147" s="24" t="s">
        <v>110</v>
      </c>
      <c r="F147" s="25">
        <v>5604</v>
      </c>
      <c r="G147" s="25">
        <v>0</v>
      </c>
      <c r="H147" s="25">
        <v>0</v>
      </c>
      <c r="I147" s="25">
        <v>5604</v>
      </c>
      <c r="J147" s="25">
        <v>5604</v>
      </c>
      <c r="K147" s="25">
        <f t="shared" si="39"/>
        <v>5604</v>
      </c>
      <c r="L147" s="25">
        <f t="shared" si="39"/>
        <v>5604</v>
      </c>
      <c r="M147" s="25">
        <f>F147-K147</f>
        <v>0</v>
      </c>
    </row>
    <row r="148" spans="6:13" ht="12.75" hidden="1">
      <c r="F148" s="26" t="s">
        <v>96</v>
      </c>
      <c r="G148" s="26" t="s">
        <v>96</v>
      </c>
      <c r="H148" s="26" t="s">
        <v>96</v>
      </c>
      <c r="I148" s="26" t="s">
        <v>96</v>
      </c>
      <c r="J148" s="26" t="s">
        <v>96</v>
      </c>
      <c r="K148" s="26" t="s">
        <v>96</v>
      </c>
      <c r="L148" s="26" t="s">
        <v>96</v>
      </c>
      <c r="M148" s="26" t="s">
        <v>96</v>
      </c>
    </row>
    <row r="149" spans="1:13" ht="12.75">
      <c r="A149" s="25">
        <f>A143+1</f>
        <v>17</v>
      </c>
      <c r="B149" s="24" t="s">
        <v>127</v>
      </c>
      <c r="F149" s="25">
        <f aca="true" t="shared" si="40" ref="F149:M149">SUM(F145:F147)</f>
        <v>31134</v>
      </c>
      <c r="G149" s="25">
        <f t="shared" si="40"/>
        <v>5098</v>
      </c>
      <c r="H149" s="25">
        <f t="shared" si="40"/>
        <v>5098</v>
      </c>
      <c r="I149" s="25">
        <f t="shared" si="40"/>
        <v>10114</v>
      </c>
      <c r="J149" s="25">
        <f t="shared" si="40"/>
        <v>10552</v>
      </c>
      <c r="K149" s="25">
        <f t="shared" si="40"/>
        <v>15212</v>
      </c>
      <c r="L149" s="25">
        <f t="shared" si="40"/>
        <v>15650</v>
      </c>
      <c r="M149" s="25">
        <f t="shared" si="40"/>
        <v>15922</v>
      </c>
    </row>
    <row r="150" spans="6:13" ht="12.75">
      <c r="F150" s="26"/>
      <c r="G150" s="26"/>
      <c r="H150" s="26"/>
      <c r="I150" s="26"/>
      <c r="J150" s="26"/>
      <c r="K150" s="26"/>
      <c r="L150" s="26"/>
      <c r="M150" s="26"/>
    </row>
    <row r="151" spans="4:13" ht="12.75" hidden="1">
      <c r="D151" s="24" t="s">
        <v>92</v>
      </c>
      <c r="F151" s="25">
        <v>36</v>
      </c>
      <c r="G151" s="25">
        <v>0</v>
      </c>
      <c r="H151" s="25">
        <v>0</v>
      </c>
      <c r="I151" s="25">
        <v>0</v>
      </c>
      <c r="J151" s="25">
        <v>0</v>
      </c>
      <c r="K151" s="25">
        <f>G151+I151</f>
        <v>0</v>
      </c>
      <c r="L151" s="25">
        <f>H151+J151</f>
        <v>0</v>
      </c>
      <c r="M151" s="25">
        <f>F151-K151</f>
        <v>36</v>
      </c>
    </row>
    <row r="152" spans="4:13" ht="12.75" hidden="1">
      <c r="D152" s="24" t="s">
        <v>94</v>
      </c>
      <c r="F152" s="25">
        <v>500</v>
      </c>
      <c r="G152" s="25">
        <v>0</v>
      </c>
      <c r="H152" s="25">
        <v>0</v>
      </c>
      <c r="I152" s="25">
        <v>0</v>
      </c>
      <c r="J152" s="25">
        <v>0</v>
      </c>
      <c r="K152" s="25">
        <f>G152+I152</f>
        <v>0</v>
      </c>
      <c r="L152" s="25">
        <f>H152+J152</f>
        <v>0</v>
      </c>
      <c r="M152" s="25">
        <f>F152-K152</f>
        <v>500</v>
      </c>
    </row>
    <row r="153" spans="6:13" ht="12.75" hidden="1">
      <c r="F153" s="26" t="s">
        <v>96</v>
      </c>
      <c r="G153" s="26" t="s">
        <v>96</v>
      </c>
      <c r="H153" s="26" t="s">
        <v>96</v>
      </c>
      <c r="I153" s="26" t="s">
        <v>96</v>
      </c>
      <c r="J153" s="26" t="s">
        <v>96</v>
      </c>
      <c r="K153" s="26" t="s">
        <v>96</v>
      </c>
      <c r="L153" s="26" t="s">
        <v>96</v>
      </c>
      <c r="M153" s="26" t="s">
        <v>96</v>
      </c>
    </row>
    <row r="154" spans="1:13" ht="12.75">
      <c r="A154" s="25">
        <f>A149+1</f>
        <v>18</v>
      </c>
      <c r="B154" s="24" t="s">
        <v>128</v>
      </c>
      <c r="F154" s="27">
        <f aca="true" t="shared" si="41" ref="F154:M154">SUM(F151:F152)</f>
        <v>536</v>
      </c>
      <c r="G154" s="27">
        <f t="shared" si="41"/>
        <v>0</v>
      </c>
      <c r="H154" s="27">
        <f t="shared" si="41"/>
        <v>0</v>
      </c>
      <c r="I154" s="27">
        <f t="shared" si="41"/>
        <v>0</v>
      </c>
      <c r="J154" s="27">
        <f t="shared" si="41"/>
        <v>0</v>
      </c>
      <c r="K154" s="27">
        <f t="shared" si="41"/>
        <v>0</v>
      </c>
      <c r="L154" s="27">
        <f t="shared" si="41"/>
        <v>0</v>
      </c>
      <c r="M154" s="27">
        <f t="shared" si="41"/>
        <v>536</v>
      </c>
    </row>
    <row r="155" spans="6:13" ht="12.75">
      <c r="F155" s="26"/>
      <c r="G155" s="26"/>
      <c r="H155" s="26"/>
      <c r="I155" s="26"/>
      <c r="J155" s="26"/>
      <c r="K155" s="26"/>
      <c r="L155" s="26"/>
      <c r="M155" s="26"/>
    </row>
    <row r="156" spans="2:13" ht="13.5" thickBot="1">
      <c r="B156" s="24" t="s">
        <v>129</v>
      </c>
      <c r="F156" s="28">
        <f aca="true" t="shared" si="42" ref="F156:M156">F111+F119+F127+F135+F143+F149+F154</f>
        <v>262600</v>
      </c>
      <c r="G156" s="28">
        <f t="shared" si="42"/>
        <v>24839</v>
      </c>
      <c r="H156" s="28">
        <f t="shared" si="42"/>
        <v>24839</v>
      </c>
      <c r="I156" s="28">
        <f t="shared" si="42"/>
        <v>112934</v>
      </c>
      <c r="J156" s="28">
        <f t="shared" si="42"/>
        <v>117382</v>
      </c>
      <c r="K156" s="28">
        <f t="shared" si="42"/>
        <v>137773</v>
      </c>
      <c r="L156" s="28">
        <f t="shared" si="42"/>
        <v>142221</v>
      </c>
      <c r="M156" s="28">
        <f t="shared" si="42"/>
        <v>124827</v>
      </c>
    </row>
    <row r="157" spans="6:13" ht="13.5" thickTop="1">
      <c r="F157" s="26"/>
      <c r="G157" s="26"/>
      <c r="H157" s="26"/>
      <c r="I157" s="26"/>
      <c r="J157" s="26"/>
      <c r="K157" s="26"/>
      <c r="L157" s="26"/>
      <c r="M157" s="26"/>
    </row>
    <row r="159" ht="12.75">
      <c r="A159" s="20" t="s">
        <v>130</v>
      </c>
    </row>
    <row r="160" ht="12.75" hidden="1"/>
    <row r="161" spans="4:13" ht="12.75" hidden="1">
      <c r="D161" s="24" t="s">
        <v>92</v>
      </c>
      <c r="F161" s="25">
        <v>23774</v>
      </c>
      <c r="G161" s="25">
        <v>1500</v>
      </c>
      <c r="H161" s="25">
        <v>1500</v>
      </c>
      <c r="I161" s="25">
        <v>0</v>
      </c>
      <c r="J161" s="25">
        <v>0</v>
      </c>
      <c r="K161" s="25">
        <f aca="true" t="shared" si="43" ref="K161:L165">G161+I161</f>
        <v>1500</v>
      </c>
      <c r="L161" s="25">
        <f t="shared" si="43"/>
        <v>1500</v>
      </c>
      <c r="M161" s="25">
        <f>F161-K161</f>
        <v>22274</v>
      </c>
    </row>
    <row r="162" spans="4:13" ht="12.75" hidden="1">
      <c r="D162" s="24" t="s">
        <v>44</v>
      </c>
      <c r="F162" s="25">
        <v>6002</v>
      </c>
      <c r="G162" s="25">
        <v>6002</v>
      </c>
      <c r="H162" s="25">
        <v>6002</v>
      </c>
      <c r="I162" s="25">
        <v>0</v>
      </c>
      <c r="J162" s="25">
        <v>0</v>
      </c>
      <c r="K162" s="25">
        <f t="shared" si="43"/>
        <v>6002</v>
      </c>
      <c r="L162" s="25">
        <f t="shared" si="43"/>
        <v>6002</v>
      </c>
      <c r="M162" s="25">
        <f>F162-K162</f>
        <v>0</v>
      </c>
    </row>
    <row r="163" spans="4:13" ht="12.75" hidden="1">
      <c r="D163" s="24" t="s">
        <v>93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f t="shared" si="43"/>
        <v>0</v>
      </c>
      <c r="L163" s="25">
        <f t="shared" si="43"/>
        <v>0</v>
      </c>
      <c r="M163" s="25">
        <f>F163-K163</f>
        <v>0</v>
      </c>
    </row>
    <row r="164" spans="4:13" ht="12.75" hidden="1">
      <c r="D164" s="24" t="s">
        <v>94</v>
      </c>
      <c r="F164" s="25">
        <v>12186</v>
      </c>
      <c r="G164" s="25">
        <v>0</v>
      </c>
      <c r="H164" s="25">
        <v>0</v>
      </c>
      <c r="I164" s="25">
        <v>0</v>
      </c>
      <c r="J164" s="25">
        <v>0</v>
      </c>
      <c r="K164" s="25">
        <f t="shared" si="43"/>
        <v>0</v>
      </c>
      <c r="L164" s="25">
        <f t="shared" si="43"/>
        <v>0</v>
      </c>
      <c r="M164" s="25">
        <f>F164-K164</f>
        <v>12186</v>
      </c>
    </row>
    <row r="165" spans="4:13" ht="12.75" hidden="1">
      <c r="D165" s="24" t="s">
        <v>95</v>
      </c>
      <c r="F165" s="25">
        <v>549</v>
      </c>
      <c r="G165" s="25">
        <v>0</v>
      </c>
      <c r="H165" s="25">
        <v>0</v>
      </c>
      <c r="I165" s="25">
        <v>0</v>
      </c>
      <c r="J165" s="25">
        <v>0</v>
      </c>
      <c r="K165" s="25">
        <f t="shared" si="43"/>
        <v>0</v>
      </c>
      <c r="L165" s="25">
        <f t="shared" si="43"/>
        <v>0</v>
      </c>
      <c r="M165" s="25">
        <f>F165-K165</f>
        <v>549</v>
      </c>
    </row>
    <row r="166" spans="6:13" ht="12.75" hidden="1">
      <c r="F166" s="26" t="s">
        <v>96</v>
      </c>
      <c r="G166" s="26" t="s">
        <v>96</v>
      </c>
      <c r="H166" s="26" t="s">
        <v>96</v>
      </c>
      <c r="I166" s="26" t="s">
        <v>96</v>
      </c>
      <c r="J166" s="26" t="s">
        <v>96</v>
      </c>
      <c r="K166" s="26" t="s">
        <v>96</v>
      </c>
      <c r="L166" s="26" t="s">
        <v>96</v>
      </c>
      <c r="M166" s="26" t="s">
        <v>96</v>
      </c>
    </row>
    <row r="167" spans="1:13" ht="12.75">
      <c r="A167" s="25">
        <f>A154+1</f>
        <v>19</v>
      </c>
      <c r="B167" s="24" t="s">
        <v>131</v>
      </c>
      <c r="F167" s="25">
        <f aca="true" t="shared" si="44" ref="F167:M167">SUM(F161:F165)</f>
        <v>42511</v>
      </c>
      <c r="G167" s="25">
        <f t="shared" si="44"/>
        <v>7502</v>
      </c>
      <c r="H167" s="25">
        <f t="shared" si="44"/>
        <v>7502</v>
      </c>
      <c r="I167" s="25">
        <f t="shared" si="44"/>
        <v>0</v>
      </c>
      <c r="J167" s="25">
        <f t="shared" si="44"/>
        <v>0</v>
      </c>
      <c r="K167" s="25">
        <f t="shared" si="44"/>
        <v>7502</v>
      </c>
      <c r="L167" s="25">
        <f t="shared" si="44"/>
        <v>7502</v>
      </c>
      <c r="M167" s="25">
        <f t="shared" si="44"/>
        <v>35009</v>
      </c>
    </row>
    <row r="168" spans="6:13" ht="12.75">
      <c r="F168" s="26"/>
      <c r="G168" s="26"/>
      <c r="H168" s="26"/>
      <c r="I168" s="26"/>
      <c r="J168" s="26"/>
      <c r="K168" s="26"/>
      <c r="L168" s="26"/>
      <c r="M168" s="26"/>
    </row>
    <row r="169" spans="4:13" ht="12.75" hidden="1">
      <c r="D169" s="24" t="s">
        <v>92</v>
      </c>
      <c r="F169" s="25">
        <v>8363</v>
      </c>
      <c r="G169" s="25">
        <v>0</v>
      </c>
      <c r="H169" s="25">
        <v>0</v>
      </c>
      <c r="I169" s="25">
        <v>6079</v>
      </c>
      <c r="J169" s="25">
        <v>6079</v>
      </c>
      <c r="K169" s="25">
        <f aca="true" t="shared" si="45" ref="K169:L174">G169+I169</f>
        <v>6079</v>
      </c>
      <c r="L169" s="25">
        <f t="shared" si="45"/>
        <v>6079</v>
      </c>
      <c r="M169" s="25">
        <f aca="true" t="shared" si="46" ref="M169:M174">F169-K169</f>
        <v>2284</v>
      </c>
    </row>
    <row r="170" spans="4:13" ht="12.75" hidden="1">
      <c r="D170" s="24" t="s">
        <v>44</v>
      </c>
      <c r="F170" s="25">
        <v>2002</v>
      </c>
      <c r="G170" s="25">
        <v>2002</v>
      </c>
      <c r="H170" s="25">
        <v>2002</v>
      </c>
      <c r="I170" s="25">
        <v>0</v>
      </c>
      <c r="J170" s="25">
        <v>0</v>
      </c>
      <c r="K170" s="25">
        <f t="shared" si="45"/>
        <v>2002</v>
      </c>
      <c r="L170" s="25">
        <f t="shared" si="45"/>
        <v>2002</v>
      </c>
      <c r="M170" s="25">
        <f t="shared" si="46"/>
        <v>0</v>
      </c>
    </row>
    <row r="171" spans="4:13" ht="12.75" hidden="1">
      <c r="D171" s="24" t="s">
        <v>100</v>
      </c>
      <c r="F171" s="25">
        <f>57543+9100</f>
        <v>66643</v>
      </c>
      <c r="G171" s="25">
        <f>57543+9100</f>
        <v>66643</v>
      </c>
      <c r="H171" s="25">
        <v>66643</v>
      </c>
      <c r="I171" s="25">
        <v>0</v>
      </c>
      <c r="J171" s="25">
        <v>0</v>
      </c>
      <c r="K171" s="25">
        <f t="shared" si="45"/>
        <v>66643</v>
      </c>
      <c r="L171" s="25">
        <f t="shared" si="45"/>
        <v>66643</v>
      </c>
      <c r="M171" s="25">
        <f t="shared" si="46"/>
        <v>0</v>
      </c>
    </row>
    <row r="172" spans="4:13" ht="12.75" hidden="1">
      <c r="D172" s="24" t="s">
        <v>132</v>
      </c>
      <c r="F172" s="25">
        <v>3359</v>
      </c>
      <c r="G172" s="25">
        <v>3359</v>
      </c>
      <c r="H172" s="25">
        <v>3359</v>
      </c>
      <c r="I172" s="25">
        <v>0</v>
      </c>
      <c r="J172" s="25">
        <v>0</v>
      </c>
      <c r="K172" s="25">
        <f t="shared" si="45"/>
        <v>3359</v>
      </c>
      <c r="L172" s="25">
        <f t="shared" si="45"/>
        <v>3359</v>
      </c>
      <c r="M172" s="25">
        <f t="shared" si="46"/>
        <v>0</v>
      </c>
    </row>
    <row r="173" spans="4:13" ht="12.75" hidden="1">
      <c r="D173" s="24" t="s">
        <v>109</v>
      </c>
      <c r="F173" s="25">
        <v>30403</v>
      </c>
      <c r="G173" s="25">
        <v>0</v>
      </c>
      <c r="H173" s="25">
        <v>0</v>
      </c>
      <c r="I173" s="25">
        <v>23072</v>
      </c>
      <c r="J173" s="25">
        <v>23072</v>
      </c>
      <c r="K173" s="25">
        <f t="shared" si="45"/>
        <v>23072</v>
      </c>
      <c r="L173" s="25">
        <f t="shared" si="45"/>
        <v>23072</v>
      </c>
      <c r="M173" s="25">
        <f t="shared" si="46"/>
        <v>7331</v>
      </c>
    </row>
    <row r="174" spans="4:13" ht="12.75" hidden="1">
      <c r="D174" s="24" t="s">
        <v>110</v>
      </c>
      <c r="F174" s="25">
        <v>21465</v>
      </c>
      <c r="G174" s="25">
        <v>0</v>
      </c>
      <c r="H174" s="25">
        <v>0</v>
      </c>
      <c r="I174" s="25">
        <v>21465</v>
      </c>
      <c r="J174" s="25">
        <v>21465</v>
      </c>
      <c r="K174" s="25">
        <f t="shared" si="45"/>
        <v>21465</v>
      </c>
      <c r="L174" s="25">
        <f t="shared" si="45"/>
        <v>21465</v>
      </c>
      <c r="M174" s="25">
        <f t="shared" si="46"/>
        <v>0</v>
      </c>
    </row>
    <row r="175" spans="6:13" ht="12.75" hidden="1">
      <c r="F175" s="26" t="s">
        <v>96</v>
      </c>
      <c r="G175" s="26" t="s">
        <v>96</v>
      </c>
      <c r="H175" s="26" t="s">
        <v>96</v>
      </c>
      <c r="I175" s="26" t="s">
        <v>96</v>
      </c>
      <c r="J175" s="26" t="s">
        <v>96</v>
      </c>
      <c r="K175" s="26" t="s">
        <v>96</v>
      </c>
      <c r="L175" s="26" t="s">
        <v>96</v>
      </c>
      <c r="M175" s="26" t="s">
        <v>96</v>
      </c>
    </row>
    <row r="176" spans="1:13" ht="12.75">
      <c r="A176" s="25">
        <f>A167+1</f>
        <v>20</v>
      </c>
      <c r="B176" s="24" t="s">
        <v>133</v>
      </c>
      <c r="F176" s="25">
        <f aca="true" t="shared" si="47" ref="F176:M176">SUM(F169:F174)</f>
        <v>132235</v>
      </c>
      <c r="G176" s="25">
        <f t="shared" si="47"/>
        <v>72004</v>
      </c>
      <c r="H176" s="25">
        <f t="shared" si="47"/>
        <v>72004</v>
      </c>
      <c r="I176" s="25">
        <f t="shared" si="47"/>
        <v>50616</v>
      </c>
      <c r="J176" s="25">
        <f t="shared" si="47"/>
        <v>50616</v>
      </c>
      <c r="K176" s="25">
        <f t="shared" si="47"/>
        <v>122620</v>
      </c>
      <c r="L176" s="25">
        <f t="shared" si="47"/>
        <v>122620</v>
      </c>
      <c r="M176" s="25">
        <f t="shared" si="47"/>
        <v>9615</v>
      </c>
    </row>
    <row r="177" spans="2:13" ht="12.75">
      <c r="B177" s="24" t="s">
        <v>134</v>
      </c>
      <c r="F177" s="26"/>
      <c r="G177" s="26"/>
      <c r="H177" s="26"/>
      <c r="I177" s="26"/>
      <c r="J177" s="26"/>
      <c r="K177" s="26"/>
      <c r="L177" s="26"/>
      <c r="M177" s="26"/>
    </row>
    <row r="178" spans="4:13" ht="12.75" hidden="1">
      <c r="D178" s="24" t="s">
        <v>92</v>
      </c>
      <c r="F178" s="25">
        <v>24738</v>
      </c>
      <c r="G178" s="25">
        <v>0</v>
      </c>
      <c r="H178" s="25">
        <v>0</v>
      </c>
      <c r="I178" s="25">
        <v>0</v>
      </c>
      <c r="J178" s="25">
        <v>0</v>
      </c>
      <c r="K178" s="25">
        <f aca="true" t="shared" si="48" ref="K178:L183">G178+I178</f>
        <v>0</v>
      </c>
      <c r="L178" s="25">
        <f t="shared" si="48"/>
        <v>0</v>
      </c>
      <c r="M178" s="25">
        <f aca="true" t="shared" si="49" ref="M178:M183">F178-K178</f>
        <v>24738</v>
      </c>
    </row>
    <row r="179" spans="4:13" ht="12.75" hidden="1">
      <c r="D179" s="24" t="s">
        <v>44</v>
      </c>
      <c r="F179" s="25">
        <v>1918</v>
      </c>
      <c r="G179" s="25">
        <v>1918</v>
      </c>
      <c r="H179" s="25">
        <v>1918</v>
      </c>
      <c r="I179" s="25">
        <v>0</v>
      </c>
      <c r="J179" s="25">
        <v>0</v>
      </c>
      <c r="K179" s="25">
        <f t="shared" si="48"/>
        <v>1918</v>
      </c>
      <c r="L179" s="25">
        <f t="shared" si="48"/>
        <v>1918</v>
      </c>
      <c r="M179" s="25">
        <f t="shared" si="49"/>
        <v>0</v>
      </c>
    </row>
    <row r="180" spans="4:13" ht="12.75" hidden="1">
      <c r="D180" s="24" t="s">
        <v>135</v>
      </c>
      <c r="F180" s="25">
        <v>53471</v>
      </c>
      <c r="G180" s="25">
        <v>53471</v>
      </c>
      <c r="H180" s="25">
        <v>53471</v>
      </c>
      <c r="I180" s="25">
        <v>0</v>
      </c>
      <c r="J180" s="25">
        <v>0</v>
      </c>
      <c r="K180" s="25">
        <f t="shared" si="48"/>
        <v>53471</v>
      </c>
      <c r="L180" s="25">
        <f t="shared" si="48"/>
        <v>53471</v>
      </c>
      <c r="M180" s="25">
        <f t="shared" si="49"/>
        <v>0</v>
      </c>
    </row>
    <row r="181" spans="4:13" ht="12.75" hidden="1">
      <c r="D181" s="24" t="s">
        <v>132</v>
      </c>
      <c r="F181" s="25">
        <v>10741</v>
      </c>
      <c r="G181" s="25">
        <v>10741</v>
      </c>
      <c r="H181" s="25">
        <v>10741</v>
      </c>
      <c r="I181" s="25">
        <v>0</v>
      </c>
      <c r="J181" s="25">
        <v>0</v>
      </c>
      <c r="K181" s="25">
        <f t="shared" si="48"/>
        <v>10741</v>
      </c>
      <c r="L181" s="25">
        <f t="shared" si="48"/>
        <v>10741</v>
      </c>
      <c r="M181" s="25">
        <f t="shared" si="49"/>
        <v>0</v>
      </c>
    </row>
    <row r="182" spans="4:13" ht="12.75" hidden="1">
      <c r="D182" s="24" t="s">
        <v>109</v>
      </c>
      <c r="F182" s="25">
        <v>14772</v>
      </c>
      <c r="G182" s="25">
        <v>0</v>
      </c>
      <c r="H182" s="25">
        <v>0</v>
      </c>
      <c r="I182" s="25">
        <v>7002</v>
      </c>
      <c r="J182" s="25">
        <v>7002</v>
      </c>
      <c r="K182" s="25">
        <f t="shared" si="48"/>
        <v>7002</v>
      </c>
      <c r="L182" s="25">
        <f t="shared" si="48"/>
        <v>7002</v>
      </c>
      <c r="M182" s="25">
        <f t="shared" si="49"/>
        <v>7770</v>
      </c>
    </row>
    <row r="183" spans="4:13" ht="12.75" hidden="1">
      <c r="D183" s="24" t="s">
        <v>110</v>
      </c>
      <c r="F183" s="25">
        <v>10700</v>
      </c>
      <c r="G183" s="25">
        <v>0</v>
      </c>
      <c r="H183" s="25">
        <v>0</v>
      </c>
      <c r="I183" s="25">
        <v>10700</v>
      </c>
      <c r="J183" s="25">
        <v>10700</v>
      </c>
      <c r="K183" s="25">
        <f t="shared" si="48"/>
        <v>10700</v>
      </c>
      <c r="L183" s="25">
        <f t="shared" si="48"/>
        <v>10700</v>
      </c>
      <c r="M183" s="25">
        <f t="shared" si="49"/>
        <v>0</v>
      </c>
    </row>
    <row r="184" spans="6:13" ht="12.75"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25">
        <f>A176+1</f>
        <v>21</v>
      </c>
      <c r="B185" s="24" t="s">
        <v>136</v>
      </c>
      <c r="F185" s="25">
        <f aca="true" t="shared" si="50" ref="F185:M185">SUM(F178:F183)</f>
        <v>116340</v>
      </c>
      <c r="G185" s="25">
        <f t="shared" si="50"/>
        <v>66130</v>
      </c>
      <c r="H185" s="25">
        <f t="shared" si="50"/>
        <v>66130</v>
      </c>
      <c r="I185" s="25">
        <f t="shared" si="50"/>
        <v>17702</v>
      </c>
      <c r="J185" s="25">
        <f t="shared" si="50"/>
        <v>17702</v>
      </c>
      <c r="K185" s="25">
        <f t="shared" si="50"/>
        <v>83832</v>
      </c>
      <c r="L185" s="25">
        <f t="shared" si="50"/>
        <v>83832</v>
      </c>
      <c r="M185" s="25">
        <f t="shared" si="50"/>
        <v>32508</v>
      </c>
    </row>
    <row r="186" spans="6:13" ht="12.75">
      <c r="F186" s="26"/>
      <c r="G186" s="26"/>
      <c r="H186" s="26"/>
      <c r="I186" s="26"/>
      <c r="J186" s="26"/>
      <c r="K186" s="26"/>
      <c r="L186" s="26"/>
      <c r="M186" s="26"/>
    </row>
    <row r="187" spans="4:13" ht="12.75" hidden="1">
      <c r="D187" s="24" t="s">
        <v>92</v>
      </c>
      <c r="F187" s="25">
        <v>43569</v>
      </c>
      <c r="G187" s="25">
        <v>7500</v>
      </c>
      <c r="H187" s="25">
        <v>7500</v>
      </c>
      <c r="I187" s="25">
        <v>0</v>
      </c>
      <c r="J187" s="25">
        <v>0</v>
      </c>
      <c r="K187" s="25">
        <f aca="true" t="shared" si="51" ref="K187:L192">G187+I187</f>
        <v>7500</v>
      </c>
      <c r="L187" s="25">
        <f t="shared" si="51"/>
        <v>7500</v>
      </c>
      <c r="M187" s="25">
        <f aca="true" t="shared" si="52" ref="M187:M192">F187-K187</f>
        <v>36069</v>
      </c>
    </row>
    <row r="188" spans="4:13" ht="12.75" hidden="1">
      <c r="D188" s="24" t="s">
        <v>44</v>
      </c>
      <c r="F188" s="25">
        <v>12905</v>
      </c>
      <c r="G188" s="25">
        <v>12905</v>
      </c>
      <c r="H188" s="25">
        <v>12905</v>
      </c>
      <c r="I188" s="25">
        <v>0</v>
      </c>
      <c r="J188" s="25">
        <v>0</v>
      </c>
      <c r="K188" s="25">
        <f t="shared" si="51"/>
        <v>12905</v>
      </c>
      <c r="L188" s="25">
        <f t="shared" si="51"/>
        <v>12905</v>
      </c>
      <c r="M188" s="25">
        <f t="shared" si="52"/>
        <v>0</v>
      </c>
    </row>
    <row r="189" spans="4:13" ht="12.75" hidden="1">
      <c r="D189" s="24" t="s">
        <v>135</v>
      </c>
      <c r="F189" s="25">
        <v>65638</v>
      </c>
      <c r="G189" s="25">
        <v>65638</v>
      </c>
      <c r="H189" s="25">
        <v>65638</v>
      </c>
      <c r="I189" s="25">
        <v>0</v>
      </c>
      <c r="J189" s="25">
        <v>0</v>
      </c>
      <c r="K189" s="25">
        <f t="shared" si="51"/>
        <v>65638</v>
      </c>
      <c r="L189" s="25">
        <f t="shared" si="51"/>
        <v>65638</v>
      </c>
      <c r="M189" s="25">
        <f t="shared" si="52"/>
        <v>0</v>
      </c>
    </row>
    <row r="190" spans="4:13" ht="12.75" hidden="1">
      <c r="D190" s="24" t="s">
        <v>132</v>
      </c>
      <c r="F190" s="25">
        <v>2082</v>
      </c>
      <c r="G190" s="25">
        <v>2082</v>
      </c>
      <c r="H190" s="25">
        <v>2082</v>
      </c>
      <c r="I190" s="25">
        <v>0</v>
      </c>
      <c r="J190" s="25">
        <v>0</v>
      </c>
      <c r="K190" s="25">
        <f t="shared" si="51"/>
        <v>2082</v>
      </c>
      <c r="L190" s="25">
        <f t="shared" si="51"/>
        <v>2082</v>
      </c>
      <c r="M190" s="25">
        <f t="shared" si="52"/>
        <v>0</v>
      </c>
    </row>
    <row r="191" spans="4:13" ht="12.75" hidden="1">
      <c r="D191" s="24" t="s">
        <v>109</v>
      </c>
      <c r="F191" s="25">
        <v>-11027</v>
      </c>
      <c r="G191" s="25">
        <v>0</v>
      </c>
      <c r="H191" s="25">
        <v>0</v>
      </c>
      <c r="I191" s="25">
        <v>5445</v>
      </c>
      <c r="J191" s="25">
        <v>5445</v>
      </c>
      <c r="K191" s="25">
        <f t="shared" si="51"/>
        <v>5445</v>
      </c>
      <c r="L191" s="25">
        <f t="shared" si="51"/>
        <v>5445</v>
      </c>
      <c r="M191" s="25">
        <f t="shared" si="52"/>
        <v>-16472</v>
      </c>
    </row>
    <row r="192" spans="4:13" ht="12.75" hidden="1">
      <c r="D192" s="24" t="s">
        <v>110</v>
      </c>
      <c r="F192" s="25">
        <v>8978</v>
      </c>
      <c r="G192" s="25">
        <v>0</v>
      </c>
      <c r="H192" s="25">
        <v>0</v>
      </c>
      <c r="I192" s="25">
        <v>5604</v>
      </c>
      <c r="J192" s="25">
        <v>5604</v>
      </c>
      <c r="K192" s="25">
        <f t="shared" si="51"/>
        <v>5604</v>
      </c>
      <c r="L192" s="25">
        <f t="shared" si="51"/>
        <v>5604</v>
      </c>
      <c r="M192" s="25">
        <f t="shared" si="52"/>
        <v>3374</v>
      </c>
    </row>
    <row r="193" spans="6:13" ht="12.75" hidden="1">
      <c r="F193" s="26" t="s">
        <v>96</v>
      </c>
      <c r="G193" s="26" t="s">
        <v>96</v>
      </c>
      <c r="H193" s="26" t="s">
        <v>96</v>
      </c>
      <c r="I193" s="26" t="s">
        <v>96</v>
      </c>
      <c r="J193" s="26" t="s">
        <v>96</v>
      </c>
      <c r="K193" s="26" t="s">
        <v>96</v>
      </c>
      <c r="L193" s="26" t="s">
        <v>96</v>
      </c>
      <c r="M193" s="26" t="s">
        <v>96</v>
      </c>
    </row>
    <row r="194" spans="1:13" ht="12.75">
      <c r="A194" s="25">
        <f>A185+1</f>
        <v>22</v>
      </c>
      <c r="B194" s="24" t="s">
        <v>137</v>
      </c>
      <c r="F194" s="25">
        <f aca="true" t="shared" si="53" ref="F194:M194">SUM(F187:F192)</f>
        <v>122145</v>
      </c>
      <c r="G194" s="25">
        <f t="shared" si="53"/>
        <v>88125</v>
      </c>
      <c r="H194" s="25">
        <f t="shared" si="53"/>
        <v>88125</v>
      </c>
      <c r="I194" s="25">
        <f t="shared" si="53"/>
        <v>11049</v>
      </c>
      <c r="J194" s="25">
        <f t="shared" si="53"/>
        <v>11049</v>
      </c>
      <c r="K194" s="25">
        <f t="shared" si="53"/>
        <v>99174</v>
      </c>
      <c r="L194" s="25">
        <f t="shared" si="53"/>
        <v>99174</v>
      </c>
      <c r="M194" s="25">
        <f t="shared" si="53"/>
        <v>22971</v>
      </c>
    </row>
    <row r="195" spans="6:13" ht="12.75">
      <c r="F195" s="26"/>
      <c r="G195" s="26"/>
      <c r="H195" s="26"/>
      <c r="I195" s="26"/>
      <c r="J195" s="26"/>
      <c r="K195" s="26"/>
      <c r="L195" s="26"/>
      <c r="M195" s="26"/>
    </row>
    <row r="196" spans="4:13" ht="12.75" hidden="1">
      <c r="D196" s="24" t="s">
        <v>92</v>
      </c>
      <c r="F196" s="25">
        <v>81495</v>
      </c>
      <c r="G196" s="25">
        <v>0</v>
      </c>
      <c r="H196" s="25">
        <v>0</v>
      </c>
      <c r="I196" s="25">
        <v>2773</v>
      </c>
      <c r="J196" s="25">
        <v>2773</v>
      </c>
      <c r="K196" s="25">
        <f aca="true" t="shared" si="54" ref="K196:L199">G196+I196</f>
        <v>2773</v>
      </c>
      <c r="L196" s="25">
        <f t="shared" si="54"/>
        <v>2773</v>
      </c>
      <c r="M196" s="25">
        <f aca="true" t="shared" si="55" ref="M196:M201">F196-K196</f>
        <v>78722</v>
      </c>
    </row>
    <row r="197" spans="4:13" ht="12.75" hidden="1">
      <c r="D197" s="24" t="s">
        <v>44</v>
      </c>
      <c r="F197" s="25">
        <v>2085</v>
      </c>
      <c r="G197" s="25">
        <v>2085</v>
      </c>
      <c r="H197" s="25">
        <v>2085</v>
      </c>
      <c r="I197" s="25">
        <v>0</v>
      </c>
      <c r="J197" s="25">
        <v>0</v>
      </c>
      <c r="K197" s="25">
        <f t="shared" si="54"/>
        <v>2085</v>
      </c>
      <c r="L197" s="25">
        <f t="shared" si="54"/>
        <v>2085</v>
      </c>
      <c r="M197" s="25">
        <f t="shared" si="55"/>
        <v>0</v>
      </c>
    </row>
    <row r="198" spans="4:13" ht="12.75" hidden="1">
      <c r="D198" s="24" t="s">
        <v>135</v>
      </c>
      <c r="F198" s="25">
        <v>20736</v>
      </c>
      <c r="G198" s="25">
        <v>20736</v>
      </c>
      <c r="H198" s="25">
        <v>20736</v>
      </c>
      <c r="I198" s="25">
        <v>0</v>
      </c>
      <c r="J198" s="25">
        <v>0</v>
      </c>
      <c r="K198" s="25">
        <f t="shared" si="54"/>
        <v>20736</v>
      </c>
      <c r="L198" s="25">
        <f t="shared" si="54"/>
        <v>20736</v>
      </c>
      <c r="M198" s="25">
        <f t="shared" si="55"/>
        <v>0</v>
      </c>
    </row>
    <row r="199" spans="4:13" ht="12.75" hidden="1">
      <c r="D199" s="24" t="s">
        <v>132</v>
      </c>
      <c r="F199" s="25">
        <v>6698</v>
      </c>
      <c r="G199" s="25">
        <v>6698</v>
      </c>
      <c r="H199" s="25">
        <v>6698</v>
      </c>
      <c r="I199" s="25">
        <v>0</v>
      </c>
      <c r="J199" s="25">
        <v>0</v>
      </c>
      <c r="K199" s="25">
        <f t="shared" si="54"/>
        <v>6698</v>
      </c>
      <c r="L199" s="25">
        <f t="shared" si="54"/>
        <v>6698</v>
      </c>
      <c r="M199" s="25">
        <f t="shared" si="55"/>
        <v>0</v>
      </c>
    </row>
    <row r="200" spans="4:13" ht="12.75" hidden="1">
      <c r="D200" s="24" t="s">
        <v>93</v>
      </c>
      <c r="F200" s="25">
        <v>24800</v>
      </c>
      <c r="G200" s="25">
        <v>0</v>
      </c>
      <c r="H200" s="25">
        <v>0</v>
      </c>
      <c r="I200" s="25">
        <v>830</v>
      </c>
      <c r="J200" s="25">
        <v>830</v>
      </c>
      <c r="K200" s="25">
        <f>G200+I200</f>
        <v>830</v>
      </c>
      <c r="L200" s="25">
        <v>830</v>
      </c>
      <c r="M200" s="25">
        <f t="shared" si="55"/>
        <v>23970</v>
      </c>
    </row>
    <row r="201" spans="4:13" ht="12.75" hidden="1">
      <c r="D201" s="24" t="s">
        <v>95</v>
      </c>
      <c r="F201" s="25">
        <v>5654</v>
      </c>
      <c r="G201" s="25">
        <v>0</v>
      </c>
      <c r="H201" s="25">
        <v>0</v>
      </c>
      <c r="I201" s="25">
        <v>0</v>
      </c>
      <c r="J201" s="25">
        <v>0</v>
      </c>
      <c r="K201" s="25">
        <f>G201+I201</f>
        <v>0</v>
      </c>
      <c r="L201" s="25">
        <f>H201+J201</f>
        <v>0</v>
      </c>
      <c r="M201" s="25">
        <f t="shared" si="55"/>
        <v>5654</v>
      </c>
    </row>
    <row r="202" spans="6:13" ht="12.75" hidden="1">
      <c r="F202" s="26" t="s">
        <v>96</v>
      </c>
      <c r="G202" s="26" t="s">
        <v>96</v>
      </c>
      <c r="H202" s="26" t="s">
        <v>96</v>
      </c>
      <c r="I202" s="26" t="s">
        <v>96</v>
      </c>
      <c r="J202" s="26" t="s">
        <v>96</v>
      </c>
      <c r="K202" s="26" t="s">
        <v>96</v>
      </c>
      <c r="L202" s="26" t="s">
        <v>96</v>
      </c>
      <c r="M202" s="26" t="s">
        <v>96</v>
      </c>
    </row>
    <row r="203" spans="1:13" ht="12.75">
      <c r="A203" s="25">
        <f>A194+1</f>
        <v>23</v>
      </c>
      <c r="B203" s="24" t="s">
        <v>138</v>
      </c>
      <c r="F203" s="25">
        <f aca="true" t="shared" si="56" ref="F203:M203">SUM(F196:F201)</f>
        <v>141468</v>
      </c>
      <c r="G203" s="25">
        <f t="shared" si="56"/>
        <v>29519</v>
      </c>
      <c r="H203" s="25">
        <f t="shared" si="56"/>
        <v>29519</v>
      </c>
      <c r="I203" s="25">
        <f t="shared" si="56"/>
        <v>3603</v>
      </c>
      <c r="J203" s="25">
        <f t="shared" si="56"/>
        <v>3603</v>
      </c>
      <c r="K203" s="25">
        <f t="shared" si="56"/>
        <v>33122</v>
      </c>
      <c r="L203" s="25">
        <f t="shared" si="56"/>
        <v>33122</v>
      </c>
      <c r="M203" s="25">
        <f t="shared" si="56"/>
        <v>108346</v>
      </c>
    </row>
    <row r="204" spans="6:13" ht="12.75">
      <c r="F204" s="26"/>
      <c r="G204" s="26"/>
      <c r="H204" s="26"/>
      <c r="I204" s="26"/>
      <c r="J204" s="26"/>
      <c r="K204" s="26"/>
      <c r="L204" s="26"/>
      <c r="M204" s="26"/>
    </row>
    <row r="205" spans="1:13" ht="12.75" hidden="1">
      <c r="A205" s="25"/>
      <c r="B205" s="24"/>
      <c r="D205" s="24" t="s">
        <v>92</v>
      </c>
      <c r="F205" s="25">
        <v>254</v>
      </c>
      <c r="G205" s="25">
        <v>0</v>
      </c>
      <c r="H205" s="25">
        <v>0</v>
      </c>
      <c r="I205" s="25">
        <v>0</v>
      </c>
      <c r="J205" s="25">
        <v>0</v>
      </c>
      <c r="K205" s="25">
        <f>G205+I205</f>
        <v>0</v>
      </c>
      <c r="L205" s="25">
        <f>H205+J205</f>
        <v>0</v>
      </c>
      <c r="M205" s="25">
        <f>F205-K205</f>
        <v>254</v>
      </c>
    </row>
    <row r="206" spans="4:13" ht="12.75" hidden="1">
      <c r="D206" s="24" t="s">
        <v>132</v>
      </c>
      <c r="F206" s="25">
        <v>2917</v>
      </c>
      <c r="G206" s="25">
        <v>2917</v>
      </c>
      <c r="H206" s="25">
        <v>2917</v>
      </c>
      <c r="I206" s="25">
        <v>0</v>
      </c>
      <c r="J206" s="25">
        <v>0</v>
      </c>
      <c r="K206" s="25">
        <f>G206+I206</f>
        <v>2917</v>
      </c>
      <c r="L206" s="25">
        <f>H206+J206</f>
        <v>2917</v>
      </c>
      <c r="M206" s="25">
        <f>F206-K206</f>
        <v>0</v>
      </c>
    </row>
    <row r="207" spans="6:13" ht="12.75" hidden="1">
      <c r="F207" s="26" t="s">
        <v>96</v>
      </c>
      <c r="G207" s="26" t="s">
        <v>96</v>
      </c>
      <c r="H207" s="26" t="s">
        <v>96</v>
      </c>
      <c r="I207" s="26" t="s">
        <v>96</v>
      </c>
      <c r="J207" s="26" t="s">
        <v>96</v>
      </c>
      <c r="K207" s="26" t="s">
        <v>96</v>
      </c>
      <c r="L207" s="26" t="s">
        <v>96</v>
      </c>
      <c r="M207" s="26" t="s">
        <v>96</v>
      </c>
    </row>
    <row r="208" spans="1:13" ht="12.75">
      <c r="A208" s="25">
        <f>+A203+1</f>
        <v>24</v>
      </c>
      <c r="B208" s="24" t="s">
        <v>139</v>
      </c>
      <c r="F208" s="25">
        <f aca="true" t="shared" si="57" ref="F208:M208">F205+F206</f>
        <v>3171</v>
      </c>
      <c r="G208" s="25">
        <f t="shared" si="57"/>
        <v>2917</v>
      </c>
      <c r="H208" s="25">
        <f t="shared" si="57"/>
        <v>2917</v>
      </c>
      <c r="I208" s="25">
        <f t="shared" si="57"/>
        <v>0</v>
      </c>
      <c r="J208" s="25">
        <f t="shared" si="57"/>
        <v>0</v>
      </c>
      <c r="K208" s="25">
        <f t="shared" si="57"/>
        <v>2917</v>
      </c>
      <c r="L208" s="25">
        <f t="shared" si="57"/>
        <v>2917</v>
      </c>
      <c r="M208" s="25">
        <f t="shared" si="57"/>
        <v>254</v>
      </c>
    </row>
    <row r="209" spans="6:13" ht="12.75">
      <c r="F209" s="26"/>
      <c r="G209" s="26"/>
      <c r="H209" s="26"/>
      <c r="I209" s="26"/>
      <c r="J209" s="26"/>
      <c r="K209" s="26"/>
      <c r="L209" s="26"/>
      <c r="M209" s="26"/>
    </row>
    <row r="210" spans="4:13" ht="12.75" hidden="1">
      <c r="D210" s="24" t="s">
        <v>92</v>
      </c>
      <c r="F210" s="25">
        <v>6382</v>
      </c>
      <c r="G210" s="25">
        <v>0</v>
      </c>
      <c r="H210" s="25">
        <v>0</v>
      </c>
      <c r="I210" s="25">
        <v>6899</v>
      </c>
      <c r="J210" s="25">
        <v>6899</v>
      </c>
      <c r="K210" s="25">
        <f aca="true" t="shared" si="58" ref="K210:L213">G210+I210</f>
        <v>6899</v>
      </c>
      <c r="L210" s="25">
        <f t="shared" si="58"/>
        <v>6899</v>
      </c>
      <c r="M210" s="25">
        <f>F210-K210</f>
        <v>-517</v>
      </c>
    </row>
    <row r="211" spans="4:13" ht="12.75" hidden="1">
      <c r="D211" s="24" t="s">
        <v>44</v>
      </c>
      <c r="F211" s="25">
        <v>2708</v>
      </c>
      <c r="G211" s="25">
        <v>2708</v>
      </c>
      <c r="H211" s="25">
        <v>2708</v>
      </c>
      <c r="I211" s="25">
        <v>0</v>
      </c>
      <c r="J211" s="25">
        <v>0</v>
      </c>
      <c r="K211" s="25">
        <f t="shared" si="58"/>
        <v>2708</v>
      </c>
      <c r="L211" s="25">
        <f t="shared" si="58"/>
        <v>2708</v>
      </c>
      <c r="M211" s="25">
        <f>F211-K211</f>
        <v>0</v>
      </c>
    </row>
    <row r="212" spans="4:13" ht="12.75" hidden="1">
      <c r="D212" s="24" t="s">
        <v>135</v>
      </c>
      <c r="F212" s="25">
        <v>49855</v>
      </c>
      <c r="G212" s="25">
        <v>49855</v>
      </c>
      <c r="H212" s="25">
        <v>49855</v>
      </c>
      <c r="I212" s="25">
        <v>0</v>
      </c>
      <c r="J212" s="25">
        <v>0</v>
      </c>
      <c r="K212" s="25">
        <f t="shared" si="58"/>
        <v>49855</v>
      </c>
      <c r="L212" s="25">
        <f t="shared" si="58"/>
        <v>49855</v>
      </c>
      <c r="M212" s="25">
        <f>F212-K212</f>
        <v>0</v>
      </c>
    </row>
    <row r="213" spans="4:13" ht="12.75" hidden="1">
      <c r="D213" s="24" t="s">
        <v>110</v>
      </c>
      <c r="F213" s="25">
        <v>10257</v>
      </c>
      <c r="G213" s="25">
        <v>0</v>
      </c>
      <c r="H213" s="25">
        <v>0</v>
      </c>
      <c r="I213" s="25">
        <v>10257</v>
      </c>
      <c r="J213" s="25">
        <v>10257</v>
      </c>
      <c r="K213" s="25">
        <f t="shared" si="58"/>
        <v>10257</v>
      </c>
      <c r="L213" s="25">
        <f t="shared" si="58"/>
        <v>10257</v>
      </c>
      <c r="M213" s="25">
        <f>F213-K213</f>
        <v>0</v>
      </c>
    </row>
    <row r="214" spans="6:13" ht="12.75" hidden="1">
      <c r="F214" s="26" t="s">
        <v>96</v>
      </c>
      <c r="G214" s="26" t="s">
        <v>96</v>
      </c>
      <c r="H214" s="26" t="s">
        <v>96</v>
      </c>
      <c r="I214" s="26" t="s">
        <v>96</v>
      </c>
      <c r="J214" s="26" t="s">
        <v>96</v>
      </c>
      <c r="K214" s="26" t="s">
        <v>96</v>
      </c>
      <c r="L214" s="26" t="s">
        <v>96</v>
      </c>
      <c r="M214" s="26" t="s">
        <v>96</v>
      </c>
    </row>
    <row r="215" spans="1:13" ht="12.75">
      <c r="A215" s="25">
        <f>+A208+1</f>
        <v>25</v>
      </c>
      <c r="B215" s="24" t="s">
        <v>140</v>
      </c>
      <c r="F215" s="25">
        <f aca="true" t="shared" si="59" ref="F215:M215">SUM(F210:F213)</f>
        <v>69202</v>
      </c>
      <c r="G215" s="25">
        <f t="shared" si="59"/>
        <v>52563</v>
      </c>
      <c r="H215" s="25">
        <f t="shared" si="59"/>
        <v>52563</v>
      </c>
      <c r="I215" s="25">
        <f t="shared" si="59"/>
        <v>17156</v>
      </c>
      <c r="J215" s="25">
        <f t="shared" si="59"/>
        <v>17156</v>
      </c>
      <c r="K215" s="25">
        <f t="shared" si="59"/>
        <v>69719</v>
      </c>
      <c r="L215" s="25">
        <f t="shared" si="59"/>
        <v>69719</v>
      </c>
      <c r="M215" s="25">
        <f t="shared" si="59"/>
        <v>-517</v>
      </c>
    </row>
    <row r="216" spans="6:13" ht="12.75">
      <c r="F216" s="26"/>
      <c r="G216" s="26"/>
      <c r="H216" s="26"/>
      <c r="I216" s="26"/>
      <c r="J216" s="26"/>
      <c r="K216" s="26"/>
      <c r="L216" s="26"/>
      <c r="M216" s="26"/>
    </row>
    <row r="217" spans="4:13" ht="12.75" hidden="1">
      <c r="D217" s="24" t="s">
        <v>92</v>
      </c>
      <c r="F217" s="25">
        <v>44323</v>
      </c>
      <c r="G217" s="25">
        <v>0</v>
      </c>
      <c r="H217" s="25">
        <v>0</v>
      </c>
      <c r="I217" s="25">
        <v>0</v>
      </c>
      <c r="J217" s="25">
        <v>0</v>
      </c>
      <c r="K217" s="25">
        <f aca="true" t="shared" si="60" ref="K217:L223">G217+I217</f>
        <v>0</v>
      </c>
      <c r="L217" s="25">
        <f t="shared" si="60"/>
        <v>0</v>
      </c>
      <c r="M217" s="25">
        <f aca="true" t="shared" si="61" ref="M217:M223">F217-K217</f>
        <v>44323</v>
      </c>
    </row>
    <row r="218" spans="4:13" ht="12.75" hidden="1">
      <c r="D218" s="24" t="s">
        <v>44</v>
      </c>
      <c r="F218" s="25">
        <v>1244</v>
      </c>
      <c r="G218" s="25">
        <v>1244</v>
      </c>
      <c r="H218" s="25">
        <v>1244</v>
      </c>
      <c r="I218" s="25">
        <v>0</v>
      </c>
      <c r="J218" s="25">
        <v>0</v>
      </c>
      <c r="K218" s="25">
        <f t="shared" si="60"/>
        <v>1244</v>
      </c>
      <c r="L218" s="25">
        <f t="shared" si="60"/>
        <v>1244</v>
      </c>
      <c r="M218" s="25">
        <f t="shared" si="61"/>
        <v>0</v>
      </c>
    </row>
    <row r="219" spans="4:13" ht="12.75" hidden="1">
      <c r="D219" s="24" t="s">
        <v>100</v>
      </c>
      <c r="F219" s="25">
        <v>32258</v>
      </c>
      <c r="G219" s="25">
        <v>32258</v>
      </c>
      <c r="H219" s="25">
        <v>32258</v>
      </c>
      <c r="I219" s="25">
        <v>0</v>
      </c>
      <c r="J219" s="25">
        <v>0</v>
      </c>
      <c r="K219" s="25">
        <f t="shared" si="60"/>
        <v>32258</v>
      </c>
      <c r="L219" s="25">
        <f t="shared" si="60"/>
        <v>32258</v>
      </c>
      <c r="M219" s="25">
        <f t="shared" si="61"/>
        <v>0</v>
      </c>
    </row>
    <row r="220" spans="4:13" ht="12.75" hidden="1">
      <c r="D220" s="24" t="s">
        <v>103</v>
      </c>
      <c r="F220" s="25">
        <v>966</v>
      </c>
      <c r="G220" s="25">
        <v>966</v>
      </c>
      <c r="H220" s="25">
        <v>966</v>
      </c>
      <c r="I220" s="25">
        <v>0</v>
      </c>
      <c r="J220" s="25">
        <v>0</v>
      </c>
      <c r="K220" s="25">
        <f t="shared" si="60"/>
        <v>966</v>
      </c>
      <c r="L220" s="25">
        <f t="shared" si="60"/>
        <v>966</v>
      </c>
      <c r="M220" s="25">
        <f t="shared" si="61"/>
        <v>0</v>
      </c>
    </row>
    <row r="221" spans="4:13" ht="12.75" hidden="1">
      <c r="D221" s="24" t="s">
        <v>109</v>
      </c>
      <c r="F221" s="25">
        <v>52101</v>
      </c>
      <c r="G221" s="25">
        <v>0</v>
      </c>
      <c r="H221" s="25">
        <v>0</v>
      </c>
      <c r="I221" s="25">
        <v>20691</v>
      </c>
      <c r="J221" s="25">
        <v>20691</v>
      </c>
      <c r="K221" s="25">
        <f t="shared" si="60"/>
        <v>20691</v>
      </c>
      <c r="L221" s="25">
        <f t="shared" si="60"/>
        <v>20691</v>
      </c>
      <c r="M221" s="25">
        <f t="shared" si="61"/>
        <v>31410</v>
      </c>
    </row>
    <row r="222" spans="4:13" ht="12.75" hidden="1">
      <c r="D222" s="24" t="s">
        <v>110</v>
      </c>
      <c r="F222" s="25">
        <v>15797</v>
      </c>
      <c r="G222" s="25">
        <v>0</v>
      </c>
      <c r="H222" s="25">
        <v>0</v>
      </c>
      <c r="I222" s="25">
        <v>15797</v>
      </c>
      <c r="J222" s="25">
        <v>15797</v>
      </c>
      <c r="K222" s="25">
        <f t="shared" si="60"/>
        <v>15797</v>
      </c>
      <c r="L222" s="25">
        <f t="shared" si="60"/>
        <v>15797</v>
      </c>
      <c r="M222" s="25">
        <f t="shared" si="61"/>
        <v>0</v>
      </c>
    </row>
    <row r="223" spans="4:13" ht="12.75" hidden="1">
      <c r="D223" s="24" t="s">
        <v>141</v>
      </c>
      <c r="F223" s="25">
        <v>838</v>
      </c>
      <c r="G223" s="25">
        <v>838</v>
      </c>
      <c r="H223" s="25">
        <v>838</v>
      </c>
      <c r="I223" s="25">
        <v>0</v>
      </c>
      <c r="J223" s="25">
        <v>0</v>
      </c>
      <c r="K223" s="25">
        <f t="shared" si="60"/>
        <v>838</v>
      </c>
      <c r="L223" s="25">
        <f t="shared" si="60"/>
        <v>838</v>
      </c>
      <c r="M223" s="25">
        <f t="shared" si="61"/>
        <v>0</v>
      </c>
    </row>
    <row r="224" spans="6:13" ht="12.75" hidden="1">
      <c r="F224" s="26" t="s">
        <v>96</v>
      </c>
      <c r="G224" s="26" t="s">
        <v>96</v>
      </c>
      <c r="H224" s="26" t="s">
        <v>96</v>
      </c>
      <c r="I224" s="26" t="s">
        <v>96</v>
      </c>
      <c r="J224" s="26" t="s">
        <v>96</v>
      </c>
      <c r="K224" s="26" t="s">
        <v>96</v>
      </c>
      <c r="L224" s="26" t="s">
        <v>96</v>
      </c>
      <c r="M224" s="26" t="s">
        <v>96</v>
      </c>
    </row>
    <row r="225" spans="1:13" ht="12.75">
      <c r="A225" s="25">
        <f>A215+1</f>
        <v>26</v>
      </c>
      <c r="B225" s="24" t="s">
        <v>142</v>
      </c>
      <c r="F225" s="25">
        <f aca="true" t="shared" si="62" ref="F225:M225">SUM(F217:F223)</f>
        <v>147527</v>
      </c>
      <c r="G225" s="25">
        <f t="shared" si="62"/>
        <v>35306</v>
      </c>
      <c r="H225" s="25">
        <f t="shared" si="62"/>
        <v>35306</v>
      </c>
      <c r="I225" s="25">
        <f t="shared" si="62"/>
        <v>36488</v>
      </c>
      <c r="J225" s="25">
        <f t="shared" si="62"/>
        <v>36488</v>
      </c>
      <c r="K225" s="25">
        <f t="shared" si="62"/>
        <v>71794</v>
      </c>
      <c r="L225" s="25">
        <f t="shared" si="62"/>
        <v>71794</v>
      </c>
      <c r="M225" s="25">
        <f t="shared" si="62"/>
        <v>75733</v>
      </c>
    </row>
    <row r="226" spans="6:13" ht="12.75">
      <c r="F226" s="26"/>
      <c r="G226" s="26"/>
      <c r="H226" s="26"/>
      <c r="I226" s="26"/>
      <c r="J226" s="26"/>
      <c r="K226" s="26"/>
      <c r="L226" s="26"/>
      <c r="M226" s="26"/>
    </row>
    <row r="227" spans="4:13" ht="12.75" hidden="1">
      <c r="D227" s="24" t="s">
        <v>92</v>
      </c>
      <c r="F227" s="25">
        <v>26635</v>
      </c>
      <c r="G227" s="25">
        <v>0</v>
      </c>
      <c r="H227" s="25">
        <v>0</v>
      </c>
      <c r="I227" s="25">
        <v>0</v>
      </c>
      <c r="J227" s="25">
        <v>0</v>
      </c>
      <c r="K227" s="25">
        <f aca="true" t="shared" si="63" ref="K227:L230">G227+I227</f>
        <v>0</v>
      </c>
      <c r="L227" s="25">
        <f t="shared" si="63"/>
        <v>0</v>
      </c>
      <c r="M227" s="25">
        <f>F227-K227</f>
        <v>26635</v>
      </c>
    </row>
    <row r="228" spans="4:13" ht="12.75" hidden="1">
      <c r="D228" s="24" t="s">
        <v>93</v>
      </c>
      <c r="F228" s="25">
        <v>43698</v>
      </c>
      <c r="G228" s="25">
        <v>0</v>
      </c>
      <c r="H228" s="25">
        <v>0</v>
      </c>
      <c r="I228" s="25">
        <v>0</v>
      </c>
      <c r="J228" s="25">
        <v>0</v>
      </c>
      <c r="K228" s="25">
        <f t="shared" si="63"/>
        <v>0</v>
      </c>
      <c r="L228" s="25">
        <f t="shared" si="63"/>
        <v>0</v>
      </c>
      <c r="M228" s="25">
        <f>F228-K228</f>
        <v>43698</v>
      </c>
    </row>
    <row r="229" spans="4:13" ht="12.75" hidden="1">
      <c r="D229" s="24" t="s">
        <v>94</v>
      </c>
      <c r="F229" s="25">
        <v>6594</v>
      </c>
      <c r="G229" s="25">
        <v>0</v>
      </c>
      <c r="H229" s="25">
        <v>0</v>
      </c>
      <c r="I229" s="25">
        <v>0</v>
      </c>
      <c r="J229" s="25">
        <v>0</v>
      </c>
      <c r="K229" s="25">
        <f t="shared" si="63"/>
        <v>0</v>
      </c>
      <c r="L229" s="25">
        <f t="shared" si="63"/>
        <v>0</v>
      </c>
      <c r="M229" s="25">
        <f>F229-K229</f>
        <v>6594</v>
      </c>
    </row>
    <row r="230" spans="4:13" ht="12.75" hidden="1">
      <c r="D230" s="24" t="s">
        <v>95</v>
      </c>
      <c r="F230" s="25">
        <v>6302</v>
      </c>
      <c r="G230" s="25">
        <v>0</v>
      </c>
      <c r="H230" s="25">
        <v>0</v>
      </c>
      <c r="I230" s="25">
        <v>0</v>
      </c>
      <c r="J230" s="25">
        <v>0</v>
      </c>
      <c r="K230" s="25">
        <f t="shared" si="63"/>
        <v>0</v>
      </c>
      <c r="L230" s="25">
        <f t="shared" si="63"/>
        <v>0</v>
      </c>
      <c r="M230" s="25">
        <f>F230-K230</f>
        <v>6302</v>
      </c>
    </row>
    <row r="231" spans="6:13" ht="12.75" hidden="1">
      <c r="F231" s="26" t="s">
        <v>96</v>
      </c>
      <c r="G231" s="26" t="s">
        <v>96</v>
      </c>
      <c r="H231" s="26" t="s">
        <v>96</v>
      </c>
      <c r="I231" s="26" t="s">
        <v>96</v>
      </c>
      <c r="J231" s="26" t="s">
        <v>96</v>
      </c>
      <c r="K231" s="26" t="s">
        <v>96</v>
      </c>
      <c r="L231" s="26" t="s">
        <v>96</v>
      </c>
      <c r="M231" s="26" t="s">
        <v>96</v>
      </c>
    </row>
    <row r="232" spans="1:13" ht="12.75">
      <c r="A232" s="25">
        <f>A225+1</f>
        <v>27</v>
      </c>
      <c r="B232" s="24" t="s">
        <v>143</v>
      </c>
      <c r="F232" s="25">
        <f aca="true" t="shared" si="64" ref="F232:M232">SUM(F227:F230)</f>
        <v>83229</v>
      </c>
      <c r="G232" s="25">
        <f t="shared" si="64"/>
        <v>0</v>
      </c>
      <c r="H232" s="25">
        <f t="shared" si="64"/>
        <v>0</v>
      </c>
      <c r="I232" s="25">
        <f t="shared" si="64"/>
        <v>0</v>
      </c>
      <c r="J232" s="25">
        <f t="shared" si="64"/>
        <v>0</v>
      </c>
      <c r="K232" s="25">
        <f t="shared" si="64"/>
        <v>0</v>
      </c>
      <c r="L232" s="25">
        <f t="shared" si="64"/>
        <v>0</v>
      </c>
      <c r="M232" s="25">
        <f t="shared" si="64"/>
        <v>83229</v>
      </c>
    </row>
    <row r="233" spans="6:13" ht="12.75">
      <c r="F233" s="26"/>
      <c r="G233" s="26"/>
      <c r="H233" s="26"/>
      <c r="I233" s="26"/>
      <c r="J233" s="26"/>
      <c r="K233" s="26"/>
      <c r="L233" s="26"/>
      <c r="M233" s="26"/>
    </row>
    <row r="234" spans="4:13" ht="12.75" hidden="1">
      <c r="D234" s="24" t="s">
        <v>92</v>
      </c>
      <c r="F234" s="25">
        <v>1457</v>
      </c>
      <c r="G234" s="25">
        <v>0</v>
      </c>
      <c r="H234" s="25">
        <v>0</v>
      </c>
      <c r="I234" s="25">
        <v>484</v>
      </c>
      <c r="J234" s="25">
        <v>484</v>
      </c>
      <c r="K234" s="25">
        <f aca="true" t="shared" si="65" ref="K234:L240">G234+I234</f>
        <v>484</v>
      </c>
      <c r="L234" s="25">
        <f t="shared" si="65"/>
        <v>484</v>
      </c>
      <c r="M234" s="25">
        <f aca="true" t="shared" si="66" ref="M234:M240">F234-K234</f>
        <v>973</v>
      </c>
    </row>
    <row r="235" spans="4:13" ht="12.75" hidden="1">
      <c r="D235" s="24" t="s">
        <v>44</v>
      </c>
      <c r="F235" s="25">
        <v>6312</v>
      </c>
      <c r="G235" s="25">
        <v>6312</v>
      </c>
      <c r="H235" s="25">
        <v>6312</v>
      </c>
      <c r="I235" s="25">
        <v>0</v>
      </c>
      <c r="J235" s="25">
        <v>0</v>
      </c>
      <c r="K235" s="25">
        <f t="shared" si="65"/>
        <v>6312</v>
      </c>
      <c r="L235" s="25">
        <f t="shared" si="65"/>
        <v>6312</v>
      </c>
      <c r="M235" s="25">
        <f t="shared" si="66"/>
        <v>0</v>
      </c>
    </row>
    <row r="236" spans="4:13" ht="12.75" hidden="1">
      <c r="D236" s="24" t="s">
        <v>100</v>
      </c>
      <c r="F236" s="25">
        <v>17130</v>
      </c>
      <c r="G236" s="25">
        <v>17130</v>
      </c>
      <c r="H236" s="25">
        <v>17130</v>
      </c>
      <c r="I236" s="25">
        <v>0</v>
      </c>
      <c r="J236" s="25">
        <v>0</v>
      </c>
      <c r="K236" s="25">
        <f t="shared" si="65"/>
        <v>17130</v>
      </c>
      <c r="L236" s="25">
        <f t="shared" si="65"/>
        <v>17130</v>
      </c>
      <c r="M236" s="25">
        <f t="shared" si="66"/>
        <v>0</v>
      </c>
    </row>
    <row r="237" spans="4:13" ht="12.75" hidden="1">
      <c r="D237" s="24" t="s">
        <v>93</v>
      </c>
      <c r="F237" s="25">
        <v>1546</v>
      </c>
      <c r="G237" s="25">
        <v>0</v>
      </c>
      <c r="H237" s="25">
        <v>0</v>
      </c>
      <c r="I237" s="25">
        <v>5622</v>
      </c>
      <c r="J237" s="25">
        <v>5622</v>
      </c>
      <c r="K237" s="25">
        <f t="shared" si="65"/>
        <v>5622</v>
      </c>
      <c r="L237" s="25">
        <f t="shared" si="65"/>
        <v>5622</v>
      </c>
      <c r="M237" s="25">
        <f t="shared" si="66"/>
        <v>-4076</v>
      </c>
    </row>
    <row r="238" spans="4:13" ht="12.75" hidden="1">
      <c r="D238" s="24" t="s">
        <v>94</v>
      </c>
      <c r="F238" s="25">
        <v>13773</v>
      </c>
      <c r="G238" s="25">
        <v>0</v>
      </c>
      <c r="H238" s="25">
        <v>0</v>
      </c>
      <c r="I238" s="25">
        <v>0</v>
      </c>
      <c r="J238" s="25">
        <v>0</v>
      </c>
      <c r="K238" s="25">
        <f t="shared" si="65"/>
        <v>0</v>
      </c>
      <c r="L238" s="25">
        <f t="shared" si="65"/>
        <v>0</v>
      </c>
      <c r="M238" s="25">
        <f t="shared" si="66"/>
        <v>13773</v>
      </c>
    </row>
    <row r="239" spans="4:13" ht="12.75" hidden="1">
      <c r="D239" s="24" t="s">
        <v>95</v>
      </c>
      <c r="F239" s="25">
        <v>3836</v>
      </c>
      <c r="G239" s="25">
        <v>0</v>
      </c>
      <c r="H239" s="25">
        <v>0</v>
      </c>
      <c r="I239" s="25">
        <v>0</v>
      </c>
      <c r="J239" s="25">
        <v>0</v>
      </c>
      <c r="K239" s="25">
        <f t="shared" si="65"/>
        <v>0</v>
      </c>
      <c r="L239" s="25">
        <f t="shared" si="65"/>
        <v>0</v>
      </c>
      <c r="M239" s="25">
        <f t="shared" si="66"/>
        <v>3836</v>
      </c>
    </row>
    <row r="240" spans="4:13" ht="12.75" hidden="1">
      <c r="D240" s="24" t="s">
        <v>105</v>
      </c>
      <c r="F240" s="25">
        <v>9500</v>
      </c>
      <c r="G240" s="25">
        <v>5549</v>
      </c>
      <c r="H240" s="25">
        <v>5549</v>
      </c>
      <c r="I240" s="25">
        <v>835</v>
      </c>
      <c r="J240" s="25">
        <v>835</v>
      </c>
      <c r="K240" s="25">
        <f t="shared" si="65"/>
        <v>6384</v>
      </c>
      <c r="L240" s="25">
        <f t="shared" si="65"/>
        <v>6384</v>
      </c>
      <c r="M240" s="25">
        <f t="shared" si="66"/>
        <v>3116</v>
      </c>
    </row>
    <row r="241" spans="6:13" ht="12.75" hidden="1">
      <c r="F241" s="26" t="s">
        <v>96</v>
      </c>
      <c r="G241" s="26" t="s">
        <v>96</v>
      </c>
      <c r="H241" s="26" t="s">
        <v>96</v>
      </c>
      <c r="I241" s="26" t="s">
        <v>96</v>
      </c>
      <c r="J241" s="26" t="s">
        <v>96</v>
      </c>
      <c r="K241" s="26" t="s">
        <v>96</v>
      </c>
      <c r="L241" s="26" t="s">
        <v>96</v>
      </c>
      <c r="M241" s="26" t="s">
        <v>96</v>
      </c>
    </row>
    <row r="242" spans="1:13" ht="12.75">
      <c r="A242" s="25">
        <f>A232+1</f>
        <v>28</v>
      </c>
      <c r="B242" s="24" t="s">
        <v>144</v>
      </c>
      <c r="F242" s="25">
        <f aca="true" t="shared" si="67" ref="F242:M242">SUM(F234:F240)</f>
        <v>53554</v>
      </c>
      <c r="G242" s="25">
        <f t="shared" si="67"/>
        <v>28991</v>
      </c>
      <c r="H242" s="25">
        <f t="shared" si="67"/>
        <v>28991</v>
      </c>
      <c r="I242" s="25">
        <f t="shared" si="67"/>
        <v>6941</v>
      </c>
      <c r="J242" s="25">
        <f t="shared" si="67"/>
        <v>6941</v>
      </c>
      <c r="K242" s="25">
        <f t="shared" si="67"/>
        <v>35932</v>
      </c>
      <c r="L242" s="25">
        <f t="shared" si="67"/>
        <v>35932</v>
      </c>
      <c r="M242" s="25">
        <f t="shared" si="67"/>
        <v>17622</v>
      </c>
    </row>
    <row r="243" spans="6:13" ht="12.75">
      <c r="F243" s="26"/>
      <c r="G243" s="26"/>
      <c r="H243" s="26"/>
      <c r="I243" s="26"/>
      <c r="J243" s="26"/>
      <c r="K243" s="26"/>
      <c r="L243" s="26"/>
      <c r="M243" s="26"/>
    </row>
    <row r="244" spans="4:13" ht="12.75" hidden="1">
      <c r="D244" s="24" t="s">
        <v>92</v>
      </c>
      <c r="F244" s="25">
        <v>21060</v>
      </c>
      <c r="G244" s="25">
        <v>0</v>
      </c>
      <c r="H244" s="25">
        <v>0</v>
      </c>
      <c r="I244" s="25">
        <v>104</v>
      </c>
      <c r="J244" s="25">
        <v>104</v>
      </c>
      <c r="K244" s="25">
        <f aca="true" t="shared" si="68" ref="K244:L247">G244+I244</f>
        <v>104</v>
      </c>
      <c r="L244" s="25">
        <f t="shared" si="68"/>
        <v>104</v>
      </c>
      <c r="M244" s="25">
        <f>F244-K244</f>
        <v>20956</v>
      </c>
    </row>
    <row r="245" spans="4:13" ht="12.75" hidden="1">
      <c r="D245" s="24" t="s">
        <v>44</v>
      </c>
      <c r="F245" s="25">
        <v>14340</v>
      </c>
      <c r="G245" s="25">
        <v>14340</v>
      </c>
      <c r="H245" s="25">
        <v>14340</v>
      </c>
      <c r="I245" s="25">
        <v>0</v>
      </c>
      <c r="J245" s="25">
        <v>0</v>
      </c>
      <c r="K245" s="25">
        <f t="shared" si="68"/>
        <v>14340</v>
      </c>
      <c r="L245" s="25">
        <f t="shared" si="68"/>
        <v>14340</v>
      </c>
      <c r="M245" s="25">
        <f>F245-K245</f>
        <v>0</v>
      </c>
    </row>
    <row r="246" spans="4:13" ht="12.75" hidden="1">
      <c r="D246" s="24" t="s">
        <v>145</v>
      </c>
      <c r="F246" s="25">
        <v>8840</v>
      </c>
      <c r="G246" s="25">
        <v>8840</v>
      </c>
      <c r="H246" s="25">
        <v>8840</v>
      </c>
      <c r="I246" s="25">
        <v>0</v>
      </c>
      <c r="J246" s="25">
        <v>0</v>
      </c>
      <c r="K246" s="25">
        <f t="shared" si="68"/>
        <v>8840</v>
      </c>
      <c r="L246" s="25">
        <f t="shared" si="68"/>
        <v>8840</v>
      </c>
      <c r="M246" s="25">
        <f>F246-K246</f>
        <v>0</v>
      </c>
    </row>
    <row r="247" spans="4:13" ht="12.75" hidden="1">
      <c r="D247" s="24" t="s">
        <v>103</v>
      </c>
      <c r="F247" s="25">
        <v>701</v>
      </c>
      <c r="G247" s="25">
        <v>701</v>
      </c>
      <c r="H247" s="25">
        <v>701</v>
      </c>
      <c r="I247" s="25">
        <v>0</v>
      </c>
      <c r="J247" s="25">
        <v>0</v>
      </c>
      <c r="K247" s="25">
        <f t="shared" si="68"/>
        <v>701</v>
      </c>
      <c r="L247" s="25">
        <f t="shared" si="68"/>
        <v>701</v>
      </c>
      <c r="M247" s="25">
        <f>F247-K247</f>
        <v>0</v>
      </c>
    </row>
    <row r="248" spans="6:13" ht="12.75" hidden="1">
      <c r="F248" s="26" t="s">
        <v>96</v>
      </c>
      <c r="G248" s="26" t="s">
        <v>96</v>
      </c>
      <c r="H248" s="26" t="s">
        <v>96</v>
      </c>
      <c r="I248" s="26" t="s">
        <v>96</v>
      </c>
      <c r="J248" s="26" t="s">
        <v>96</v>
      </c>
      <c r="K248" s="26" t="s">
        <v>96</v>
      </c>
      <c r="L248" s="26" t="s">
        <v>96</v>
      </c>
      <c r="M248" s="26" t="s">
        <v>96</v>
      </c>
    </row>
    <row r="249" spans="1:13" ht="12.75">
      <c r="A249" s="25">
        <f>A242+1</f>
        <v>29</v>
      </c>
      <c r="B249" s="24" t="s">
        <v>146</v>
      </c>
      <c r="F249" s="25">
        <f aca="true" t="shared" si="69" ref="F249:M249">SUM(F244:F247)</f>
        <v>44941</v>
      </c>
      <c r="G249" s="25">
        <f t="shared" si="69"/>
        <v>23881</v>
      </c>
      <c r="H249" s="25">
        <f t="shared" si="69"/>
        <v>23881</v>
      </c>
      <c r="I249" s="25">
        <f t="shared" si="69"/>
        <v>104</v>
      </c>
      <c r="J249" s="25">
        <f t="shared" si="69"/>
        <v>104</v>
      </c>
      <c r="K249" s="25">
        <f t="shared" si="69"/>
        <v>23985</v>
      </c>
      <c r="L249" s="25">
        <f t="shared" si="69"/>
        <v>23985</v>
      </c>
      <c r="M249" s="25">
        <f t="shared" si="69"/>
        <v>20956</v>
      </c>
    </row>
    <row r="250" spans="6:13" ht="12.75">
      <c r="F250" s="26"/>
      <c r="G250" s="26"/>
      <c r="H250" s="26"/>
      <c r="I250" s="26"/>
      <c r="J250" s="26"/>
      <c r="K250" s="26"/>
      <c r="L250" s="26"/>
      <c r="M250" s="26"/>
    </row>
    <row r="251" spans="4:13" ht="12.75" hidden="1">
      <c r="D251" s="24" t="s">
        <v>92</v>
      </c>
      <c r="F251" s="25">
        <v>9357</v>
      </c>
      <c r="G251" s="25">
        <v>0</v>
      </c>
      <c r="H251" s="25">
        <v>0</v>
      </c>
      <c r="I251" s="25">
        <v>5434</v>
      </c>
      <c r="J251" s="25">
        <v>6914</v>
      </c>
      <c r="K251" s="25">
        <f aca="true" t="shared" si="70" ref="K251:L255">G251+I251</f>
        <v>5434</v>
      </c>
      <c r="L251" s="25">
        <f t="shared" si="70"/>
        <v>6914</v>
      </c>
      <c r="M251" s="25">
        <f>F251-K251</f>
        <v>3923</v>
      </c>
    </row>
    <row r="252" spans="4:13" ht="12.75" hidden="1">
      <c r="D252" s="24" t="s">
        <v>44</v>
      </c>
      <c r="F252" s="25">
        <v>1485</v>
      </c>
      <c r="G252" s="25">
        <v>1485</v>
      </c>
      <c r="H252" s="25">
        <v>1485</v>
      </c>
      <c r="I252" s="25">
        <v>0</v>
      </c>
      <c r="J252" s="25">
        <v>0</v>
      </c>
      <c r="K252" s="25">
        <f t="shared" si="70"/>
        <v>1485</v>
      </c>
      <c r="L252" s="25">
        <f t="shared" si="70"/>
        <v>1485</v>
      </c>
      <c r="M252" s="25">
        <f>F252-K252</f>
        <v>0</v>
      </c>
    </row>
    <row r="253" spans="4:13" ht="12.75" hidden="1">
      <c r="D253" s="24" t="s">
        <v>93</v>
      </c>
      <c r="F253" s="25">
        <v>53505</v>
      </c>
      <c r="G253" s="25">
        <v>0</v>
      </c>
      <c r="H253" s="25">
        <v>0</v>
      </c>
      <c r="I253" s="25">
        <v>196</v>
      </c>
      <c r="J253" s="25">
        <v>196</v>
      </c>
      <c r="K253" s="25">
        <f t="shared" si="70"/>
        <v>196</v>
      </c>
      <c r="L253" s="25">
        <f t="shared" si="70"/>
        <v>196</v>
      </c>
      <c r="M253" s="25">
        <f>F253-K253</f>
        <v>53309</v>
      </c>
    </row>
    <row r="254" spans="4:13" ht="12.75" hidden="1">
      <c r="D254" s="24" t="s">
        <v>94</v>
      </c>
      <c r="F254" s="25">
        <v>12000</v>
      </c>
      <c r="G254" s="25">
        <v>0</v>
      </c>
      <c r="H254" s="25">
        <v>0</v>
      </c>
      <c r="I254" s="25">
        <v>0</v>
      </c>
      <c r="J254" s="25">
        <v>0</v>
      </c>
      <c r="K254" s="25">
        <f t="shared" si="70"/>
        <v>0</v>
      </c>
      <c r="L254" s="25">
        <f t="shared" si="70"/>
        <v>0</v>
      </c>
      <c r="M254" s="25">
        <f>F254-K254</f>
        <v>12000</v>
      </c>
    </row>
    <row r="255" spans="4:13" ht="12.75" hidden="1">
      <c r="D255" s="24" t="s">
        <v>95</v>
      </c>
      <c r="F255" s="25">
        <v>2868</v>
      </c>
      <c r="G255" s="25">
        <v>0</v>
      </c>
      <c r="H255" s="25">
        <v>0</v>
      </c>
      <c r="I255" s="25">
        <v>627</v>
      </c>
      <c r="J255" s="25">
        <v>627</v>
      </c>
      <c r="K255" s="25">
        <f t="shared" si="70"/>
        <v>627</v>
      </c>
      <c r="L255" s="25">
        <f t="shared" si="70"/>
        <v>627</v>
      </c>
      <c r="M255" s="25">
        <f>F255-K255</f>
        <v>2241</v>
      </c>
    </row>
    <row r="256" spans="6:13" ht="12.75" hidden="1">
      <c r="F256" s="26" t="s">
        <v>96</v>
      </c>
      <c r="G256" s="26" t="s">
        <v>96</v>
      </c>
      <c r="H256" s="26" t="s">
        <v>96</v>
      </c>
      <c r="I256" s="26" t="s">
        <v>96</v>
      </c>
      <c r="J256" s="26" t="s">
        <v>96</v>
      </c>
      <c r="K256" s="26" t="s">
        <v>96</v>
      </c>
      <c r="L256" s="26" t="s">
        <v>96</v>
      </c>
      <c r="M256" s="26" t="s">
        <v>96</v>
      </c>
    </row>
    <row r="257" spans="1:13" ht="12.75">
      <c r="A257" s="25">
        <f>A249+1</f>
        <v>30</v>
      </c>
      <c r="B257" s="24" t="s">
        <v>147</v>
      </c>
      <c r="F257" s="25">
        <f aca="true" t="shared" si="71" ref="F257:M257">SUM(F251:F255)</f>
        <v>79215</v>
      </c>
      <c r="G257" s="25">
        <f t="shared" si="71"/>
        <v>1485</v>
      </c>
      <c r="H257" s="25">
        <f t="shared" si="71"/>
        <v>1485</v>
      </c>
      <c r="I257" s="25">
        <f t="shared" si="71"/>
        <v>6257</v>
      </c>
      <c r="J257" s="25">
        <f t="shared" si="71"/>
        <v>7737</v>
      </c>
      <c r="K257" s="25">
        <f t="shared" si="71"/>
        <v>7742</v>
      </c>
      <c r="L257" s="25">
        <f t="shared" si="71"/>
        <v>9222</v>
      </c>
      <c r="M257" s="25">
        <f t="shared" si="71"/>
        <v>71473</v>
      </c>
    </row>
    <row r="258" spans="6:13" ht="12.75">
      <c r="F258" s="26"/>
      <c r="G258" s="26"/>
      <c r="H258" s="26"/>
      <c r="I258" s="26"/>
      <c r="J258" s="26"/>
      <c r="K258" s="26"/>
      <c r="L258" s="26"/>
      <c r="M258" s="26"/>
    </row>
    <row r="259" spans="4:13" ht="12.75" hidden="1">
      <c r="D259" s="24" t="s">
        <v>92</v>
      </c>
      <c r="F259" s="25">
        <v>54449</v>
      </c>
      <c r="G259" s="25">
        <v>0</v>
      </c>
      <c r="H259" s="25">
        <v>0</v>
      </c>
      <c r="I259" s="24" t="s">
        <v>148</v>
      </c>
      <c r="J259" s="25">
        <v>0</v>
      </c>
      <c r="K259" s="25" t="e">
        <f>G259+I259</f>
        <v>#VALUE!</v>
      </c>
      <c r="L259" s="24" t="s">
        <v>149</v>
      </c>
      <c r="M259" s="25" t="e">
        <f>F259-K259</f>
        <v>#VALUE!</v>
      </c>
    </row>
    <row r="260" spans="4:13" ht="12.75" hidden="1">
      <c r="D260" s="24" t="s">
        <v>150</v>
      </c>
      <c r="F260" s="25">
        <v>1872</v>
      </c>
      <c r="G260" s="25">
        <v>0</v>
      </c>
      <c r="H260" s="25">
        <v>0</v>
      </c>
      <c r="I260" s="25">
        <v>0</v>
      </c>
      <c r="J260" s="25">
        <v>0</v>
      </c>
      <c r="K260" s="25">
        <f>G260+I260</f>
        <v>0</v>
      </c>
      <c r="L260" s="25">
        <f>H260+J260</f>
        <v>0</v>
      </c>
      <c r="M260" s="25">
        <f>F260-K260</f>
        <v>1872</v>
      </c>
    </row>
    <row r="261" spans="4:13" ht="12.75" hidden="1">
      <c r="D261" s="24" t="s">
        <v>93</v>
      </c>
      <c r="F261" s="25">
        <v>95926</v>
      </c>
      <c r="G261" s="25">
        <v>0</v>
      </c>
      <c r="H261" s="25">
        <v>0</v>
      </c>
      <c r="I261" s="25">
        <v>595</v>
      </c>
      <c r="J261" s="25">
        <v>595</v>
      </c>
      <c r="K261" s="25">
        <f>G261+I261</f>
        <v>595</v>
      </c>
      <c r="L261" s="25">
        <f>H261+J261</f>
        <v>595</v>
      </c>
      <c r="M261" s="25">
        <f>F261-K261</f>
        <v>95331</v>
      </c>
    </row>
    <row r="262" spans="4:13" ht="12.75" hidden="1">
      <c r="D262" s="24" t="s">
        <v>94</v>
      </c>
      <c r="F262" s="25">
        <v>15839</v>
      </c>
      <c r="G262" s="25">
        <v>0</v>
      </c>
      <c r="H262" s="25">
        <v>0</v>
      </c>
      <c r="I262" s="25">
        <v>0</v>
      </c>
      <c r="J262" s="25">
        <v>0</v>
      </c>
      <c r="K262" s="25">
        <f>G262+I262</f>
        <v>0</v>
      </c>
      <c r="L262" s="25">
        <f>H262+J262</f>
        <v>0</v>
      </c>
      <c r="M262" s="25">
        <f>F262-K262</f>
        <v>15839</v>
      </c>
    </row>
    <row r="263" spans="4:13" ht="12.75" hidden="1">
      <c r="D263" s="24" t="s">
        <v>95</v>
      </c>
      <c r="F263" s="25">
        <v>30024</v>
      </c>
      <c r="G263" s="25">
        <v>0</v>
      </c>
      <c r="H263" s="25">
        <v>0</v>
      </c>
      <c r="I263" s="25">
        <v>0</v>
      </c>
      <c r="J263" s="25">
        <v>0</v>
      </c>
      <c r="K263" s="25">
        <f>G263+I263</f>
        <v>0</v>
      </c>
      <c r="L263" s="25">
        <f>H263+J263</f>
        <v>0</v>
      </c>
      <c r="M263" s="25">
        <f>F263-K263</f>
        <v>30024</v>
      </c>
    </row>
    <row r="264" spans="6:13" ht="12.75" hidden="1">
      <c r="F264" s="26" t="s">
        <v>96</v>
      </c>
      <c r="G264" s="26" t="s">
        <v>96</v>
      </c>
      <c r="H264" s="26" t="s">
        <v>96</v>
      </c>
      <c r="I264" s="26" t="s">
        <v>96</v>
      </c>
      <c r="J264" s="26" t="s">
        <v>96</v>
      </c>
      <c r="K264" s="26" t="s">
        <v>96</v>
      </c>
      <c r="L264" s="26" t="s">
        <v>96</v>
      </c>
      <c r="M264" s="26" t="s">
        <v>96</v>
      </c>
    </row>
    <row r="265" spans="1:13" ht="12.75">
      <c r="A265" s="25">
        <f>A257+1</f>
        <v>31</v>
      </c>
      <c r="B265" s="24" t="s">
        <v>151</v>
      </c>
      <c r="F265" s="27">
        <f aca="true" t="shared" si="72" ref="F265:L265">SUM(F259:F263)</f>
        <v>198110</v>
      </c>
      <c r="G265" s="27">
        <f t="shared" si="72"/>
        <v>0</v>
      </c>
      <c r="H265" s="27">
        <f t="shared" si="72"/>
        <v>0</v>
      </c>
      <c r="I265" s="27">
        <f t="shared" si="72"/>
        <v>595</v>
      </c>
      <c r="J265" s="27">
        <f t="shared" si="72"/>
        <v>595</v>
      </c>
      <c r="K265" s="27">
        <v>595</v>
      </c>
      <c r="L265" s="27">
        <f t="shared" si="72"/>
        <v>595</v>
      </c>
      <c r="M265" s="27">
        <f>+F265-K265</f>
        <v>197515</v>
      </c>
    </row>
    <row r="266" spans="6:13" ht="12.75">
      <c r="F266" s="26"/>
      <c r="G266" s="26"/>
      <c r="H266" s="26"/>
      <c r="I266" s="26"/>
      <c r="J266" s="26"/>
      <c r="K266" s="26"/>
      <c r="L266" s="26"/>
      <c r="M266" s="26"/>
    </row>
    <row r="267" spans="2:13" ht="13.5" thickBot="1">
      <c r="B267" s="24" t="s">
        <v>152</v>
      </c>
      <c r="F267" s="28">
        <f aca="true" t="shared" si="73" ref="F267:M267">F265+F257+F249+F242+F232+F225+F215+F208+F203+F194+F185+F176+F167</f>
        <v>1233648</v>
      </c>
      <c r="G267" s="28">
        <f t="shared" si="73"/>
        <v>408423</v>
      </c>
      <c r="H267" s="28">
        <f t="shared" si="73"/>
        <v>408423</v>
      </c>
      <c r="I267" s="28">
        <f t="shared" si="73"/>
        <v>150511</v>
      </c>
      <c r="J267" s="28">
        <f t="shared" si="73"/>
        <v>151991</v>
      </c>
      <c r="K267" s="28">
        <f t="shared" si="73"/>
        <v>558934</v>
      </c>
      <c r="L267" s="28">
        <f t="shared" si="73"/>
        <v>560414</v>
      </c>
      <c r="M267" s="28">
        <f t="shared" si="73"/>
        <v>674714</v>
      </c>
    </row>
    <row r="268" spans="6:13" ht="13.5" thickTop="1">
      <c r="F268" s="26"/>
      <c r="G268" s="26"/>
      <c r="H268" s="26"/>
      <c r="I268" s="26"/>
      <c r="J268" s="26"/>
      <c r="K268" s="26"/>
      <c r="L268" s="26"/>
      <c r="M268" s="26"/>
    </row>
    <row r="269" ht="12.75">
      <c r="A269" s="20" t="s">
        <v>153</v>
      </c>
    </row>
    <row r="270" spans="4:13" ht="12.75" hidden="1">
      <c r="D270" s="24" t="s">
        <v>92</v>
      </c>
      <c r="F270" s="25">
        <v>11109</v>
      </c>
      <c r="G270" s="25">
        <v>0</v>
      </c>
      <c r="H270" s="25">
        <v>0</v>
      </c>
      <c r="I270" s="25">
        <v>11109</v>
      </c>
      <c r="J270" s="25">
        <v>11109</v>
      </c>
      <c r="K270" s="25">
        <f aca="true" t="shared" si="74" ref="K270:L275">G270+I270</f>
        <v>11109</v>
      </c>
      <c r="L270" s="25">
        <f t="shared" si="74"/>
        <v>11109</v>
      </c>
      <c r="M270" s="25">
        <f aca="true" t="shared" si="75" ref="M270:M275">F270-K270</f>
        <v>0</v>
      </c>
    </row>
    <row r="271" spans="4:13" ht="12.75" hidden="1">
      <c r="D271" s="24" t="s">
        <v>44</v>
      </c>
      <c r="F271" s="25">
        <v>1551</v>
      </c>
      <c r="G271" s="25">
        <v>1551</v>
      </c>
      <c r="H271" s="25">
        <v>1551</v>
      </c>
      <c r="I271" s="25">
        <v>0</v>
      </c>
      <c r="J271" s="25">
        <v>0</v>
      </c>
      <c r="K271" s="25">
        <f t="shared" si="74"/>
        <v>1551</v>
      </c>
      <c r="L271" s="25">
        <f t="shared" si="74"/>
        <v>1551</v>
      </c>
      <c r="M271" s="25">
        <f t="shared" si="75"/>
        <v>0</v>
      </c>
    </row>
    <row r="272" spans="4:13" ht="12.75" hidden="1">
      <c r="D272" s="24" t="s">
        <v>93</v>
      </c>
      <c r="F272" s="25">
        <v>3757</v>
      </c>
      <c r="G272" s="25">
        <v>0</v>
      </c>
      <c r="H272" s="25">
        <v>0</v>
      </c>
      <c r="I272" s="25">
        <v>1304</v>
      </c>
      <c r="J272" s="25">
        <v>4970</v>
      </c>
      <c r="K272" s="25">
        <f t="shared" si="74"/>
        <v>1304</v>
      </c>
      <c r="L272" s="25">
        <f t="shared" si="74"/>
        <v>4970</v>
      </c>
      <c r="M272" s="25">
        <f t="shared" si="75"/>
        <v>2453</v>
      </c>
    </row>
    <row r="273" spans="4:13" ht="12.75" hidden="1">
      <c r="D273" s="24" t="s">
        <v>95</v>
      </c>
      <c r="F273" s="25">
        <v>11690</v>
      </c>
      <c r="G273" s="25">
        <v>0</v>
      </c>
      <c r="H273" s="25">
        <v>0</v>
      </c>
      <c r="I273" s="25">
        <v>0</v>
      </c>
      <c r="J273" s="25">
        <v>0</v>
      </c>
      <c r="K273" s="25">
        <f t="shared" si="74"/>
        <v>0</v>
      </c>
      <c r="L273" s="25">
        <f t="shared" si="74"/>
        <v>0</v>
      </c>
      <c r="M273" s="25">
        <f t="shared" si="75"/>
        <v>11690</v>
      </c>
    </row>
    <row r="274" spans="4:13" ht="12.75" hidden="1">
      <c r="D274" s="24" t="s">
        <v>105</v>
      </c>
      <c r="F274" s="25">
        <v>9500</v>
      </c>
      <c r="G274" s="25">
        <v>5618</v>
      </c>
      <c r="H274" s="25">
        <v>5618</v>
      </c>
      <c r="I274" s="25">
        <v>835</v>
      </c>
      <c r="J274" s="25">
        <v>835</v>
      </c>
      <c r="K274" s="25">
        <f t="shared" si="74"/>
        <v>6453</v>
      </c>
      <c r="L274" s="25">
        <f t="shared" si="74"/>
        <v>6453</v>
      </c>
      <c r="M274" s="25">
        <f t="shared" si="75"/>
        <v>3047</v>
      </c>
    </row>
    <row r="275" spans="4:13" ht="12.75" hidden="1">
      <c r="D275" s="24" t="s">
        <v>100</v>
      </c>
      <c r="F275" s="25">
        <v>8500</v>
      </c>
      <c r="G275" s="25">
        <v>8500</v>
      </c>
      <c r="H275" s="25">
        <v>8500</v>
      </c>
      <c r="I275" s="25">
        <v>0</v>
      </c>
      <c r="J275" s="25">
        <v>0</v>
      </c>
      <c r="K275" s="25">
        <f t="shared" si="74"/>
        <v>8500</v>
      </c>
      <c r="L275" s="25">
        <f t="shared" si="74"/>
        <v>8500</v>
      </c>
      <c r="M275" s="25">
        <f t="shared" si="75"/>
        <v>0</v>
      </c>
    </row>
    <row r="276" spans="6:13" ht="12.75" hidden="1">
      <c r="F276" s="26" t="s">
        <v>96</v>
      </c>
      <c r="G276" s="26" t="s">
        <v>96</v>
      </c>
      <c r="H276" s="26" t="s">
        <v>96</v>
      </c>
      <c r="I276" s="26" t="s">
        <v>96</v>
      </c>
      <c r="J276" s="26" t="s">
        <v>96</v>
      </c>
      <c r="K276" s="26" t="s">
        <v>96</v>
      </c>
      <c r="L276" s="26" t="s">
        <v>96</v>
      </c>
      <c r="M276" s="26" t="s">
        <v>96</v>
      </c>
    </row>
    <row r="277" spans="1:13" ht="12.75">
      <c r="A277" s="25">
        <f>A265+1</f>
        <v>32</v>
      </c>
      <c r="B277" s="24" t="s">
        <v>154</v>
      </c>
      <c r="F277" s="25">
        <f aca="true" t="shared" si="76" ref="F277:M277">SUM(F270:F275)</f>
        <v>46107</v>
      </c>
      <c r="G277" s="25">
        <f t="shared" si="76"/>
        <v>15669</v>
      </c>
      <c r="H277" s="25">
        <f t="shared" si="76"/>
        <v>15669</v>
      </c>
      <c r="I277" s="25">
        <f t="shared" si="76"/>
        <v>13248</v>
      </c>
      <c r="J277" s="25">
        <f t="shared" si="76"/>
        <v>16914</v>
      </c>
      <c r="K277" s="25">
        <f t="shared" si="76"/>
        <v>28917</v>
      </c>
      <c r="L277" s="25">
        <f t="shared" si="76"/>
        <v>32583</v>
      </c>
      <c r="M277" s="25">
        <f t="shared" si="76"/>
        <v>17190</v>
      </c>
    </row>
    <row r="278" spans="6:13" ht="12.75">
      <c r="F278" s="26"/>
      <c r="G278" s="26"/>
      <c r="H278" s="26"/>
      <c r="I278" s="26"/>
      <c r="J278" s="26"/>
      <c r="K278" s="26"/>
      <c r="L278" s="26"/>
      <c r="M278" s="26"/>
    </row>
    <row r="279" spans="4:13" ht="12.75" hidden="1">
      <c r="D279" s="24" t="s">
        <v>92</v>
      </c>
      <c r="F279" s="25">
        <v>61659</v>
      </c>
      <c r="G279" s="25">
        <v>0</v>
      </c>
      <c r="H279" s="25">
        <v>0</v>
      </c>
      <c r="I279" s="25">
        <v>0</v>
      </c>
      <c r="J279" s="25">
        <v>0</v>
      </c>
      <c r="K279" s="25">
        <f aca="true" t="shared" si="77" ref="K279:L283">G279+I279</f>
        <v>0</v>
      </c>
      <c r="L279" s="25">
        <f t="shared" si="77"/>
        <v>0</v>
      </c>
      <c r="M279" s="25">
        <f>F279-K279</f>
        <v>61659</v>
      </c>
    </row>
    <row r="280" spans="4:13" ht="12.75" hidden="1">
      <c r="D280" s="24" t="s">
        <v>44</v>
      </c>
      <c r="F280" s="25">
        <v>12221</v>
      </c>
      <c r="G280" s="25">
        <v>12221</v>
      </c>
      <c r="H280" s="25">
        <v>12221</v>
      </c>
      <c r="I280" s="25">
        <v>0</v>
      </c>
      <c r="J280" s="25">
        <v>0</v>
      </c>
      <c r="K280" s="25">
        <f t="shared" si="77"/>
        <v>12221</v>
      </c>
      <c r="L280" s="25">
        <f t="shared" si="77"/>
        <v>12221</v>
      </c>
      <c r="M280" s="25">
        <f>F280-K280</f>
        <v>0</v>
      </c>
    </row>
    <row r="281" spans="4:13" ht="12.75" hidden="1">
      <c r="D281" s="24" t="s">
        <v>100</v>
      </c>
      <c r="F281" s="25">
        <v>10000</v>
      </c>
      <c r="G281" s="25">
        <v>10000</v>
      </c>
      <c r="H281" s="25">
        <v>10000</v>
      </c>
      <c r="I281" s="25">
        <v>0</v>
      </c>
      <c r="J281" s="25">
        <v>0</v>
      </c>
      <c r="K281" s="25">
        <f t="shared" si="77"/>
        <v>10000</v>
      </c>
      <c r="L281" s="25">
        <f t="shared" si="77"/>
        <v>10000</v>
      </c>
      <c r="M281" s="25">
        <f>F281-K281</f>
        <v>0</v>
      </c>
    </row>
    <row r="282" spans="4:13" ht="12.75" hidden="1">
      <c r="D282" s="24" t="s">
        <v>109</v>
      </c>
      <c r="F282" s="25">
        <v>115025</v>
      </c>
      <c r="G282" s="25">
        <v>0</v>
      </c>
      <c r="H282" s="25">
        <v>0</v>
      </c>
      <c r="I282" s="25">
        <v>44384</v>
      </c>
      <c r="J282" s="25">
        <v>44384</v>
      </c>
      <c r="K282" s="25">
        <f t="shared" si="77"/>
        <v>44384</v>
      </c>
      <c r="L282" s="25">
        <f t="shared" si="77"/>
        <v>44384</v>
      </c>
      <c r="M282" s="25">
        <f>F282-K282</f>
        <v>70641</v>
      </c>
    </row>
    <row r="283" spans="4:13" ht="12.75" hidden="1">
      <c r="D283" s="24" t="s">
        <v>110</v>
      </c>
      <c r="F283" s="25">
        <v>26497</v>
      </c>
      <c r="G283" s="25">
        <v>0</v>
      </c>
      <c r="H283" s="25">
        <v>0</v>
      </c>
      <c r="I283" s="25">
        <v>26497</v>
      </c>
      <c r="J283" s="25">
        <v>26497</v>
      </c>
      <c r="K283" s="25">
        <f t="shared" si="77"/>
        <v>26497</v>
      </c>
      <c r="L283" s="25">
        <f t="shared" si="77"/>
        <v>26497</v>
      </c>
      <c r="M283" s="25">
        <f>F283-K283</f>
        <v>0</v>
      </c>
    </row>
    <row r="284" spans="6:13" ht="12.75" hidden="1">
      <c r="F284" s="26" t="s">
        <v>96</v>
      </c>
      <c r="G284" s="26" t="s">
        <v>96</v>
      </c>
      <c r="H284" s="26" t="s">
        <v>96</v>
      </c>
      <c r="I284" s="26" t="s">
        <v>96</v>
      </c>
      <c r="J284" s="26" t="s">
        <v>96</v>
      </c>
      <c r="K284" s="26" t="s">
        <v>96</v>
      </c>
      <c r="L284" s="26" t="s">
        <v>96</v>
      </c>
      <c r="M284" s="26" t="s">
        <v>96</v>
      </c>
    </row>
    <row r="285" spans="1:13" ht="12.75">
      <c r="A285" s="25">
        <f>A277+1</f>
        <v>33</v>
      </c>
      <c r="B285" s="24" t="s">
        <v>155</v>
      </c>
      <c r="F285" s="25">
        <f aca="true" t="shared" si="78" ref="F285:M285">SUM(F279:F283)</f>
        <v>225402</v>
      </c>
      <c r="G285" s="25">
        <f t="shared" si="78"/>
        <v>22221</v>
      </c>
      <c r="H285" s="25">
        <f t="shared" si="78"/>
        <v>22221</v>
      </c>
      <c r="I285" s="25">
        <f t="shared" si="78"/>
        <v>70881</v>
      </c>
      <c r="J285" s="25">
        <f t="shared" si="78"/>
        <v>70881</v>
      </c>
      <c r="K285" s="25">
        <f t="shared" si="78"/>
        <v>93102</v>
      </c>
      <c r="L285" s="25">
        <f t="shared" si="78"/>
        <v>93102</v>
      </c>
      <c r="M285" s="25">
        <f t="shared" si="78"/>
        <v>132300</v>
      </c>
    </row>
    <row r="286" spans="6:13" ht="12.75">
      <c r="F286" s="26"/>
      <c r="G286" s="26"/>
      <c r="H286" s="26"/>
      <c r="I286" s="26"/>
      <c r="J286" s="26"/>
      <c r="K286" s="26"/>
      <c r="L286" s="26"/>
      <c r="M286" s="26"/>
    </row>
    <row r="287" spans="4:13" ht="12.75" hidden="1">
      <c r="D287" s="24" t="s">
        <v>92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f aca="true" t="shared" si="79" ref="K287:L291">G287+I287</f>
        <v>0</v>
      </c>
      <c r="L287" s="25">
        <f t="shared" si="79"/>
        <v>0</v>
      </c>
      <c r="M287" s="25">
        <f>F287-K287</f>
        <v>0</v>
      </c>
    </row>
    <row r="288" spans="4:13" ht="12.75" hidden="1">
      <c r="D288" s="24" t="s">
        <v>44</v>
      </c>
      <c r="F288" s="25">
        <v>2018</v>
      </c>
      <c r="G288" s="25">
        <v>2018</v>
      </c>
      <c r="H288" s="25">
        <v>2018</v>
      </c>
      <c r="I288" s="25">
        <v>0</v>
      </c>
      <c r="J288" s="25">
        <v>0</v>
      </c>
      <c r="K288" s="25">
        <f t="shared" si="79"/>
        <v>2018</v>
      </c>
      <c r="L288" s="25">
        <f t="shared" si="79"/>
        <v>2018</v>
      </c>
      <c r="M288" s="25">
        <f>F288-K288</f>
        <v>0</v>
      </c>
    </row>
    <row r="289" spans="4:13" ht="12.75" hidden="1">
      <c r="D289" s="24" t="s">
        <v>100</v>
      </c>
      <c r="F289" s="25">
        <v>22029</v>
      </c>
      <c r="G289" s="25">
        <v>22029</v>
      </c>
      <c r="H289" s="25">
        <v>22029</v>
      </c>
      <c r="I289" s="25">
        <v>0</v>
      </c>
      <c r="J289" s="25">
        <v>0</v>
      </c>
      <c r="K289" s="25">
        <f t="shared" si="79"/>
        <v>22029</v>
      </c>
      <c r="L289" s="25">
        <f t="shared" si="79"/>
        <v>22029</v>
      </c>
      <c r="M289" s="25">
        <f>F289-K289</f>
        <v>0</v>
      </c>
    </row>
    <row r="290" spans="4:13" ht="12.75" hidden="1">
      <c r="D290" s="24" t="s">
        <v>93</v>
      </c>
      <c r="F290" s="25">
        <f>6533+5</f>
        <v>6538</v>
      </c>
      <c r="G290" s="25">
        <v>0</v>
      </c>
      <c r="H290" s="25">
        <v>0</v>
      </c>
      <c r="I290" s="25">
        <v>0</v>
      </c>
      <c r="J290" s="25">
        <v>625</v>
      </c>
      <c r="K290" s="25">
        <f t="shared" si="79"/>
        <v>0</v>
      </c>
      <c r="L290" s="25">
        <f t="shared" si="79"/>
        <v>625</v>
      </c>
      <c r="M290" s="25">
        <f>F290-K290</f>
        <v>6538</v>
      </c>
    </row>
    <row r="291" spans="4:13" ht="12.75" hidden="1">
      <c r="D291" s="24" t="s">
        <v>156</v>
      </c>
      <c r="F291" s="25">
        <v>374</v>
      </c>
      <c r="G291" s="25">
        <v>0</v>
      </c>
      <c r="H291" s="25">
        <v>0</v>
      </c>
      <c r="I291" s="25">
        <v>0</v>
      </c>
      <c r="J291" s="25">
        <v>0</v>
      </c>
      <c r="K291" s="25">
        <f t="shared" si="79"/>
        <v>0</v>
      </c>
      <c r="L291" s="25">
        <f t="shared" si="79"/>
        <v>0</v>
      </c>
      <c r="M291" s="25">
        <f>F291-K291</f>
        <v>374</v>
      </c>
    </row>
    <row r="292" spans="6:13" ht="12.75" hidden="1">
      <c r="F292" s="26" t="s">
        <v>96</v>
      </c>
      <c r="G292" s="26" t="s">
        <v>96</v>
      </c>
      <c r="H292" s="26" t="s">
        <v>96</v>
      </c>
      <c r="I292" s="26" t="s">
        <v>96</v>
      </c>
      <c r="J292" s="26" t="s">
        <v>96</v>
      </c>
      <c r="K292" s="26" t="s">
        <v>96</v>
      </c>
      <c r="L292" s="26" t="s">
        <v>96</v>
      </c>
      <c r="M292" s="26" t="s">
        <v>96</v>
      </c>
    </row>
    <row r="293" spans="1:13" ht="12.75">
      <c r="A293" s="25">
        <f>A285+1</f>
        <v>34</v>
      </c>
      <c r="B293" s="24" t="s">
        <v>157</v>
      </c>
      <c r="F293" s="25">
        <f aca="true" t="shared" si="80" ref="F293:M293">SUM(F287:F291)</f>
        <v>30959</v>
      </c>
      <c r="G293" s="25">
        <f t="shared" si="80"/>
        <v>24047</v>
      </c>
      <c r="H293" s="25">
        <f t="shared" si="80"/>
        <v>24047</v>
      </c>
      <c r="I293" s="25">
        <f t="shared" si="80"/>
        <v>0</v>
      </c>
      <c r="J293" s="25">
        <f t="shared" si="80"/>
        <v>625</v>
      </c>
      <c r="K293" s="25">
        <f t="shared" si="80"/>
        <v>24047</v>
      </c>
      <c r="L293" s="25">
        <f t="shared" si="80"/>
        <v>24672</v>
      </c>
      <c r="M293" s="25">
        <f t="shared" si="80"/>
        <v>6912</v>
      </c>
    </row>
    <row r="294" spans="6:13" ht="12.75">
      <c r="F294" s="26"/>
      <c r="G294" s="26"/>
      <c r="H294" s="26"/>
      <c r="I294" s="26"/>
      <c r="J294" s="26"/>
      <c r="K294" s="26"/>
      <c r="L294" s="26"/>
      <c r="M294" s="26"/>
    </row>
    <row r="295" spans="4:13" ht="12.75" hidden="1">
      <c r="D295" s="24" t="s">
        <v>92</v>
      </c>
      <c r="F295" s="25">
        <v>34624</v>
      </c>
      <c r="G295" s="25">
        <v>0</v>
      </c>
      <c r="H295" s="25">
        <v>0</v>
      </c>
      <c r="I295" s="25">
        <v>0</v>
      </c>
      <c r="J295" s="25">
        <v>0</v>
      </c>
      <c r="K295" s="25">
        <f aca="true" t="shared" si="81" ref="K295:L299">G295+I295</f>
        <v>0</v>
      </c>
      <c r="L295" s="25">
        <f t="shared" si="81"/>
        <v>0</v>
      </c>
      <c r="M295" s="25">
        <f>F295-K295</f>
        <v>34624</v>
      </c>
    </row>
    <row r="296" spans="4:13" ht="12.75" hidden="1">
      <c r="D296" s="24" t="s">
        <v>44</v>
      </c>
      <c r="F296" s="25">
        <v>2194</v>
      </c>
      <c r="G296" s="25">
        <v>2194</v>
      </c>
      <c r="H296" s="25">
        <v>2194</v>
      </c>
      <c r="I296" s="25">
        <v>0</v>
      </c>
      <c r="J296" s="25">
        <v>0</v>
      </c>
      <c r="K296" s="25">
        <f t="shared" si="81"/>
        <v>2194</v>
      </c>
      <c r="L296" s="25">
        <f t="shared" si="81"/>
        <v>2194</v>
      </c>
      <c r="M296" s="25">
        <f>F296-K296</f>
        <v>0</v>
      </c>
    </row>
    <row r="297" spans="4:13" ht="12.75" hidden="1">
      <c r="D297" s="24" t="s">
        <v>93</v>
      </c>
      <c r="F297" s="25">
        <v>2332</v>
      </c>
      <c r="G297" s="25">
        <v>0</v>
      </c>
      <c r="H297" s="25">
        <v>0</v>
      </c>
      <c r="I297" s="25">
        <v>0</v>
      </c>
      <c r="J297" s="25">
        <v>0</v>
      </c>
      <c r="K297" s="25">
        <f t="shared" si="81"/>
        <v>0</v>
      </c>
      <c r="L297" s="25">
        <f t="shared" si="81"/>
        <v>0</v>
      </c>
      <c r="M297" s="25">
        <f>F297-K297</f>
        <v>2332</v>
      </c>
    </row>
    <row r="298" spans="4:13" ht="12.75" hidden="1">
      <c r="D298" s="24" t="s">
        <v>109</v>
      </c>
      <c r="F298" s="25">
        <v>826</v>
      </c>
      <c r="G298" s="25">
        <v>0</v>
      </c>
      <c r="H298" s="25">
        <v>0</v>
      </c>
      <c r="I298" s="25">
        <v>0</v>
      </c>
      <c r="J298" s="25">
        <v>0</v>
      </c>
      <c r="K298" s="25">
        <f t="shared" si="81"/>
        <v>0</v>
      </c>
      <c r="L298" s="25">
        <f t="shared" si="81"/>
        <v>0</v>
      </c>
      <c r="M298" s="25">
        <f>F298-K298</f>
        <v>826</v>
      </c>
    </row>
    <row r="299" spans="4:13" ht="12.75" hidden="1">
      <c r="D299" s="24" t="s">
        <v>110</v>
      </c>
      <c r="F299" s="25">
        <v>16304</v>
      </c>
      <c r="G299" s="25">
        <v>0</v>
      </c>
      <c r="H299" s="25">
        <v>0</v>
      </c>
      <c r="I299" s="25">
        <v>16304</v>
      </c>
      <c r="J299" s="25">
        <v>16304</v>
      </c>
      <c r="K299" s="25">
        <f t="shared" si="81"/>
        <v>16304</v>
      </c>
      <c r="L299" s="25">
        <f t="shared" si="81"/>
        <v>16304</v>
      </c>
      <c r="M299" s="25">
        <f>F299-K299</f>
        <v>0</v>
      </c>
    </row>
    <row r="300" spans="6:13" ht="12.75" hidden="1">
      <c r="F300" s="26" t="s">
        <v>96</v>
      </c>
      <c r="G300" s="26" t="s">
        <v>96</v>
      </c>
      <c r="H300" s="26" t="s">
        <v>96</v>
      </c>
      <c r="I300" s="26" t="s">
        <v>96</v>
      </c>
      <c r="J300" s="26" t="s">
        <v>96</v>
      </c>
      <c r="K300" s="26" t="s">
        <v>96</v>
      </c>
      <c r="L300" s="26" t="s">
        <v>96</v>
      </c>
      <c r="M300" s="26" t="s">
        <v>96</v>
      </c>
    </row>
    <row r="301" spans="1:13" ht="12.75">
      <c r="A301" s="25">
        <f>A293+1</f>
        <v>35</v>
      </c>
      <c r="B301" s="24" t="s">
        <v>158</v>
      </c>
      <c r="F301" s="25">
        <f aca="true" t="shared" si="82" ref="F301:M301">SUM(F295:F299)</f>
        <v>56280</v>
      </c>
      <c r="G301" s="25">
        <f t="shared" si="82"/>
        <v>2194</v>
      </c>
      <c r="H301" s="25">
        <f t="shared" si="82"/>
        <v>2194</v>
      </c>
      <c r="I301" s="25">
        <f t="shared" si="82"/>
        <v>16304</v>
      </c>
      <c r="J301" s="25">
        <f t="shared" si="82"/>
        <v>16304</v>
      </c>
      <c r="K301" s="25">
        <f t="shared" si="82"/>
        <v>18498</v>
      </c>
      <c r="L301" s="25">
        <f t="shared" si="82"/>
        <v>18498</v>
      </c>
      <c r="M301" s="25">
        <f t="shared" si="82"/>
        <v>37782</v>
      </c>
    </row>
    <row r="302" spans="6:13" ht="12.75">
      <c r="F302" s="26"/>
      <c r="G302" s="26"/>
      <c r="H302" s="26"/>
      <c r="I302" s="26"/>
      <c r="J302" s="26"/>
      <c r="K302" s="26"/>
      <c r="L302" s="26"/>
      <c r="M302" s="26"/>
    </row>
    <row r="303" spans="4:13" ht="12.75" hidden="1">
      <c r="D303" s="24" t="s">
        <v>92</v>
      </c>
      <c r="F303" s="25">
        <v>16081</v>
      </c>
      <c r="G303" s="25">
        <v>12688</v>
      </c>
      <c r="H303" s="25">
        <v>12688</v>
      </c>
      <c r="I303" s="25">
        <v>0</v>
      </c>
      <c r="J303" s="25">
        <v>0</v>
      </c>
      <c r="K303" s="25">
        <f aca="true" t="shared" si="83" ref="K303:L306">G303+I303</f>
        <v>12688</v>
      </c>
      <c r="L303" s="25">
        <f t="shared" si="83"/>
        <v>12688</v>
      </c>
      <c r="M303" s="25">
        <f>F303-K303</f>
        <v>3393</v>
      </c>
    </row>
    <row r="304" spans="4:13" ht="12.75" hidden="1">
      <c r="D304" s="24" t="s">
        <v>44</v>
      </c>
      <c r="F304" s="25">
        <v>1950</v>
      </c>
      <c r="G304" s="25">
        <v>1950</v>
      </c>
      <c r="H304" s="25">
        <v>1950</v>
      </c>
      <c r="I304" s="25">
        <v>0</v>
      </c>
      <c r="J304" s="25">
        <v>0</v>
      </c>
      <c r="K304" s="25">
        <f t="shared" si="83"/>
        <v>1950</v>
      </c>
      <c r="L304" s="25">
        <f t="shared" si="83"/>
        <v>1950</v>
      </c>
      <c r="M304" s="25">
        <f>F304-K304</f>
        <v>0</v>
      </c>
    </row>
    <row r="305" spans="4:13" ht="12.75" hidden="1">
      <c r="D305" s="24" t="s">
        <v>109</v>
      </c>
      <c r="F305" s="25">
        <v>11021</v>
      </c>
      <c r="G305" s="25">
        <v>0</v>
      </c>
      <c r="H305" s="25">
        <v>0</v>
      </c>
      <c r="I305" s="25">
        <v>14240</v>
      </c>
      <c r="J305" s="25">
        <v>14240</v>
      </c>
      <c r="K305" s="25">
        <f t="shared" si="83"/>
        <v>14240</v>
      </c>
      <c r="L305" s="25">
        <f t="shared" si="83"/>
        <v>14240</v>
      </c>
      <c r="M305" s="25">
        <f>F305-K305</f>
        <v>-3219</v>
      </c>
    </row>
    <row r="306" spans="4:13" ht="12.75" hidden="1">
      <c r="D306" s="24" t="s">
        <v>110</v>
      </c>
      <c r="F306" s="25">
        <v>10700</v>
      </c>
      <c r="G306" s="25">
        <v>0</v>
      </c>
      <c r="H306" s="25">
        <v>0</v>
      </c>
      <c r="I306" s="25">
        <v>10700</v>
      </c>
      <c r="J306" s="25">
        <v>10700</v>
      </c>
      <c r="K306" s="25">
        <f t="shared" si="83"/>
        <v>10700</v>
      </c>
      <c r="L306" s="25">
        <f t="shared" si="83"/>
        <v>10700</v>
      </c>
      <c r="M306" s="25">
        <f>F306-K306</f>
        <v>0</v>
      </c>
    </row>
    <row r="307" spans="6:13" ht="12.75" hidden="1">
      <c r="F307" s="26" t="s">
        <v>96</v>
      </c>
      <c r="G307" s="26" t="s">
        <v>96</v>
      </c>
      <c r="H307" s="26" t="s">
        <v>96</v>
      </c>
      <c r="I307" s="26" t="s">
        <v>96</v>
      </c>
      <c r="J307" s="26" t="s">
        <v>96</v>
      </c>
      <c r="K307" s="26" t="s">
        <v>96</v>
      </c>
      <c r="L307" s="26" t="s">
        <v>96</v>
      </c>
      <c r="M307" s="26" t="s">
        <v>96</v>
      </c>
    </row>
    <row r="308" spans="1:13" ht="12.75">
      <c r="A308" s="25">
        <f>A301+1</f>
        <v>36</v>
      </c>
      <c r="B308" s="24" t="s">
        <v>159</v>
      </c>
      <c r="F308" s="25">
        <f aca="true" t="shared" si="84" ref="F308:M308">SUM(F303:F306)</f>
        <v>39752</v>
      </c>
      <c r="G308" s="25">
        <f t="shared" si="84"/>
        <v>14638</v>
      </c>
      <c r="H308" s="25">
        <f t="shared" si="84"/>
        <v>14638</v>
      </c>
      <c r="I308" s="25">
        <f t="shared" si="84"/>
        <v>24940</v>
      </c>
      <c r="J308" s="25">
        <f t="shared" si="84"/>
        <v>24940</v>
      </c>
      <c r="K308" s="25">
        <f t="shared" si="84"/>
        <v>39578</v>
      </c>
      <c r="L308" s="25">
        <f t="shared" si="84"/>
        <v>39578</v>
      </c>
      <c r="M308" s="25">
        <f t="shared" si="84"/>
        <v>174</v>
      </c>
    </row>
    <row r="309" spans="6:13" ht="12.75">
      <c r="F309" s="26"/>
      <c r="G309" s="26"/>
      <c r="H309" s="26"/>
      <c r="I309" s="26"/>
      <c r="J309" s="26"/>
      <c r="K309" s="26"/>
      <c r="L309" s="26"/>
      <c r="M309" s="26"/>
    </row>
    <row r="310" spans="4:13" ht="12.75" hidden="1">
      <c r="D310" s="24" t="s">
        <v>92</v>
      </c>
      <c r="F310" s="25">
        <v>835</v>
      </c>
      <c r="G310" s="25">
        <v>0</v>
      </c>
      <c r="H310" s="25">
        <v>0</v>
      </c>
      <c r="I310" s="25">
        <v>0</v>
      </c>
      <c r="J310" s="25">
        <v>0</v>
      </c>
      <c r="K310" s="25">
        <f aca="true" t="shared" si="85" ref="K310:L313">G310+I310</f>
        <v>0</v>
      </c>
      <c r="L310" s="25">
        <f t="shared" si="85"/>
        <v>0</v>
      </c>
      <c r="M310" s="25">
        <f>F310-K310</f>
        <v>835</v>
      </c>
    </row>
    <row r="311" spans="4:13" ht="12.75" hidden="1">
      <c r="D311" s="24" t="s">
        <v>44</v>
      </c>
      <c r="F311" s="25">
        <v>1694</v>
      </c>
      <c r="G311" s="25">
        <v>1694</v>
      </c>
      <c r="H311" s="25">
        <v>1694</v>
      </c>
      <c r="I311" s="25">
        <v>0</v>
      </c>
      <c r="J311" s="25">
        <v>0</v>
      </c>
      <c r="K311" s="25">
        <f t="shared" si="85"/>
        <v>1694</v>
      </c>
      <c r="L311" s="25">
        <f t="shared" si="85"/>
        <v>1694</v>
      </c>
      <c r="M311" s="25">
        <f>F311-K311</f>
        <v>0</v>
      </c>
    </row>
    <row r="312" spans="4:13" ht="12.75" hidden="1">
      <c r="D312" s="24" t="s">
        <v>109</v>
      </c>
      <c r="F312" s="25">
        <v>13411</v>
      </c>
      <c r="G312" s="25">
        <v>0</v>
      </c>
      <c r="H312" s="25">
        <v>0</v>
      </c>
      <c r="I312" s="25">
        <f>13410+3527+15+1187</f>
        <v>18139</v>
      </c>
      <c r="J312" s="25">
        <v>18139</v>
      </c>
      <c r="K312" s="25">
        <f t="shared" si="85"/>
        <v>18139</v>
      </c>
      <c r="L312" s="25">
        <f t="shared" si="85"/>
        <v>18139</v>
      </c>
      <c r="M312" s="25">
        <f>F312-K312</f>
        <v>-4728</v>
      </c>
    </row>
    <row r="313" spans="4:13" ht="12.75" hidden="1">
      <c r="D313" s="24" t="s">
        <v>110</v>
      </c>
      <c r="F313" s="25">
        <v>10700</v>
      </c>
      <c r="G313" s="25">
        <v>0</v>
      </c>
      <c r="H313" s="25">
        <v>0</v>
      </c>
      <c r="I313" s="25">
        <v>10700</v>
      </c>
      <c r="J313" s="25">
        <v>10700</v>
      </c>
      <c r="K313" s="25">
        <f t="shared" si="85"/>
        <v>10700</v>
      </c>
      <c r="L313" s="25">
        <f t="shared" si="85"/>
        <v>10700</v>
      </c>
      <c r="M313" s="25">
        <f>F313-K313</f>
        <v>0</v>
      </c>
    </row>
    <row r="314" spans="6:13" ht="12.75" hidden="1">
      <c r="F314" s="26" t="s">
        <v>96</v>
      </c>
      <c r="G314" s="26" t="s">
        <v>96</v>
      </c>
      <c r="H314" s="26" t="s">
        <v>96</v>
      </c>
      <c r="I314" s="26" t="s">
        <v>96</v>
      </c>
      <c r="J314" s="26" t="s">
        <v>96</v>
      </c>
      <c r="K314" s="26" t="s">
        <v>96</v>
      </c>
      <c r="L314" s="26" t="s">
        <v>96</v>
      </c>
      <c r="M314" s="26" t="s">
        <v>96</v>
      </c>
    </row>
    <row r="315" spans="1:13" ht="12.75">
      <c r="A315" s="25">
        <f>A308+1</f>
        <v>37</v>
      </c>
      <c r="B315" s="24" t="s">
        <v>160</v>
      </c>
      <c r="F315" s="25">
        <f aca="true" t="shared" si="86" ref="F315:M315">SUM(F310:F313)</f>
        <v>26640</v>
      </c>
      <c r="G315" s="25">
        <f t="shared" si="86"/>
        <v>1694</v>
      </c>
      <c r="H315" s="25">
        <f t="shared" si="86"/>
        <v>1694</v>
      </c>
      <c r="I315" s="25">
        <f t="shared" si="86"/>
        <v>28839</v>
      </c>
      <c r="J315" s="25">
        <f t="shared" si="86"/>
        <v>28839</v>
      </c>
      <c r="K315" s="25">
        <f t="shared" si="86"/>
        <v>30533</v>
      </c>
      <c r="L315" s="25">
        <f t="shared" si="86"/>
        <v>30533</v>
      </c>
      <c r="M315" s="25">
        <f t="shared" si="86"/>
        <v>-3893</v>
      </c>
    </row>
    <row r="316" spans="6:13" ht="12.75">
      <c r="F316" s="26"/>
      <c r="G316" s="26"/>
      <c r="H316" s="26"/>
      <c r="I316" s="26"/>
      <c r="J316" s="26"/>
      <c r="K316" s="26"/>
      <c r="L316" s="26"/>
      <c r="M316" s="26"/>
    </row>
    <row r="317" spans="4:13" ht="12.75" hidden="1">
      <c r="D317" s="24" t="s">
        <v>92</v>
      </c>
      <c r="F317" s="25">
        <v>53419</v>
      </c>
      <c r="G317" s="25">
        <v>0</v>
      </c>
      <c r="H317" s="25">
        <v>0</v>
      </c>
      <c r="I317" s="25">
        <v>0</v>
      </c>
      <c r="J317" s="25">
        <v>0</v>
      </c>
      <c r="K317" s="25">
        <f aca="true" t="shared" si="87" ref="K317:L319">G317+I317</f>
        <v>0</v>
      </c>
      <c r="L317" s="25">
        <f t="shared" si="87"/>
        <v>0</v>
      </c>
      <c r="M317" s="25">
        <f>F317-K317</f>
        <v>53419</v>
      </c>
    </row>
    <row r="318" spans="4:13" ht="12.75" hidden="1">
      <c r="D318" s="24" t="s">
        <v>44</v>
      </c>
      <c r="F318" s="25">
        <v>2565</v>
      </c>
      <c r="G318" s="25">
        <v>2565</v>
      </c>
      <c r="H318" s="25">
        <v>2565</v>
      </c>
      <c r="I318" s="25">
        <v>0</v>
      </c>
      <c r="J318" s="25">
        <v>0</v>
      </c>
      <c r="K318" s="25">
        <f t="shared" si="87"/>
        <v>2565</v>
      </c>
      <c r="L318" s="25">
        <f t="shared" si="87"/>
        <v>2565</v>
      </c>
      <c r="M318" s="25">
        <f>F318-K318</f>
        <v>0</v>
      </c>
    </row>
    <row r="319" spans="4:13" ht="12.75" hidden="1">
      <c r="D319" s="24" t="s">
        <v>94</v>
      </c>
      <c r="F319" s="25">
        <v>3913</v>
      </c>
      <c r="G319" s="25">
        <v>0</v>
      </c>
      <c r="H319" s="25">
        <v>0</v>
      </c>
      <c r="I319" s="25">
        <v>0</v>
      </c>
      <c r="J319" s="25">
        <v>0</v>
      </c>
      <c r="K319" s="25">
        <f t="shared" si="87"/>
        <v>0</v>
      </c>
      <c r="L319" s="25">
        <f t="shared" si="87"/>
        <v>0</v>
      </c>
      <c r="M319" s="25">
        <f>F319-K319</f>
        <v>3913</v>
      </c>
    </row>
    <row r="320" spans="6:13" ht="12.75" hidden="1">
      <c r="F320" s="26" t="s">
        <v>96</v>
      </c>
      <c r="G320" s="26" t="s">
        <v>96</v>
      </c>
      <c r="H320" s="26" t="s">
        <v>96</v>
      </c>
      <c r="I320" s="26" t="s">
        <v>96</v>
      </c>
      <c r="J320" s="26" t="s">
        <v>96</v>
      </c>
      <c r="K320" s="26" t="s">
        <v>96</v>
      </c>
      <c r="L320" s="26" t="s">
        <v>96</v>
      </c>
      <c r="M320" s="26" t="s">
        <v>96</v>
      </c>
    </row>
    <row r="321" spans="1:13" ht="12.75">
      <c r="A321" s="25">
        <f>A315+1</f>
        <v>38</v>
      </c>
      <c r="B321" s="24" t="s">
        <v>161</v>
      </c>
      <c r="F321" s="25">
        <f aca="true" t="shared" si="88" ref="F321:M321">SUM(F317:F319)</f>
        <v>59897</v>
      </c>
      <c r="G321" s="25">
        <f t="shared" si="88"/>
        <v>2565</v>
      </c>
      <c r="H321" s="25">
        <f t="shared" si="88"/>
        <v>2565</v>
      </c>
      <c r="I321" s="25">
        <f t="shared" si="88"/>
        <v>0</v>
      </c>
      <c r="J321" s="25">
        <f t="shared" si="88"/>
        <v>0</v>
      </c>
      <c r="K321" s="25">
        <f t="shared" si="88"/>
        <v>2565</v>
      </c>
      <c r="L321" s="25">
        <f t="shared" si="88"/>
        <v>2565</v>
      </c>
      <c r="M321" s="25">
        <f t="shared" si="88"/>
        <v>57332</v>
      </c>
    </row>
    <row r="322" spans="6:13" ht="12.75">
      <c r="F322" s="26"/>
      <c r="G322" s="26"/>
      <c r="H322" s="26"/>
      <c r="I322" s="26"/>
      <c r="J322" s="26"/>
      <c r="K322" s="26"/>
      <c r="L322" s="26"/>
      <c r="M322" s="26"/>
    </row>
    <row r="323" spans="4:13" ht="12.75" hidden="1">
      <c r="D323" s="24" t="s">
        <v>92</v>
      </c>
      <c r="F323" s="25">
        <f>49705+899</f>
        <v>50604</v>
      </c>
      <c r="G323" s="25">
        <v>0</v>
      </c>
      <c r="H323" s="25">
        <v>0</v>
      </c>
      <c r="I323" s="25">
        <v>0</v>
      </c>
      <c r="J323" s="25">
        <v>0</v>
      </c>
      <c r="K323" s="25">
        <f aca="true" t="shared" si="89" ref="K323:L325">G323+I323</f>
        <v>0</v>
      </c>
      <c r="L323" s="25">
        <f t="shared" si="89"/>
        <v>0</v>
      </c>
      <c r="M323" s="25">
        <f>F323-K323</f>
        <v>50604</v>
      </c>
    </row>
    <row r="324" spans="4:13" ht="12.75" hidden="1">
      <c r="D324" s="24" t="s">
        <v>44</v>
      </c>
      <c r="F324" s="25">
        <v>2084</v>
      </c>
      <c r="G324" s="25">
        <v>2084</v>
      </c>
      <c r="H324" s="25">
        <v>2084</v>
      </c>
      <c r="I324" s="25">
        <v>0</v>
      </c>
      <c r="J324" s="25">
        <v>0</v>
      </c>
      <c r="K324" s="25">
        <f t="shared" si="89"/>
        <v>2084</v>
      </c>
      <c r="L324" s="25">
        <f t="shared" si="89"/>
        <v>2084</v>
      </c>
      <c r="M324" s="25">
        <f>F324-K324</f>
        <v>0</v>
      </c>
    </row>
    <row r="325" spans="4:13" ht="12.75" hidden="1">
      <c r="D325" s="24" t="s">
        <v>94</v>
      </c>
      <c r="F325" s="25">
        <v>1533</v>
      </c>
      <c r="G325" s="25">
        <v>0</v>
      </c>
      <c r="H325" s="25">
        <v>0</v>
      </c>
      <c r="I325" s="25">
        <v>0</v>
      </c>
      <c r="J325" s="25">
        <v>0</v>
      </c>
      <c r="K325" s="25">
        <f t="shared" si="89"/>
        <v>0</v>
      </c>
      <c r="L325" s="25">
        <f t="shared" si="89"/>
        <v>0</v>
      </c>
      <c r="M325" s="25">
        <f>F325-K325</f>
        <v>1533</v>
      </c>
    </row>
    <row r="326" spans="6:13" ht="12.75" hidden="1">
      <c r="F326" s="26" t="s">
        <v>96</v>
      </c>
      <c r="G326" s="26" t="s">
        <v>96</v>
      </c>
      <c r="H326" s="26" t="s">
        <v>96</v>
      </c>
      <c r="I326" s="26" t="s">
        <v>96</v>
      </c>
      <c r="J326" s="26" t="s">
        <v>96</v>
      </c>
      <c r="K326" s="26" t="s">
        <v>96</v>
      </c>
      <c r="L326" s="26" t="s">
        <v>96</v>
      </c>
      <c r="M326" s="26" t="s">
        <v>96</v>
      </c>
    </row>
    <row r="327" spans="1:13" ht="12.75">
      <c r="A327" s="25">
        <f>A321+1</f>
        <v>39</v>
      </c>
      <c r="B327" s="24" t="s">
        <v>162</v>
      </c>
      <c r="F327" s="25">
        <f aca="true" t="shared" si="90" ref="F327:M327">SUM(F323:F325)</f>
        <v>54221</v>
      </c>
      <c r="G327" s="25">
        <f t="shared" si="90"/>
        <v>2084</v>
      </c>
      <c r="H327" s="25">
        <f t="shared" si="90"/>
        <v>2084</v>
      </c>
      <c r="I327" s="25">
        <f t="shared" si="90"/>
        <v>0</v>
      </c>
      <c r="J327" s="25">
        <f t="shared" si="90"/>
        <v>0</v>
      </c>
      <c r="K327" s="25">
        <f t="shared" si="90"/>
        <v>2084</v>
      </c>
      <c r="L327" s="25">
        <f t="shared" si="90"/>
        <v>2084</v>
      </c>
      <c r="M327" s="25">
        <f t="shared" si="90"/>
        <v>52137</v>
      </c>
    </row>
    <row r="328" spans="6:13" ht="12.75">
      <c r="F328" s="26"/>
      <c r="G328" s="26"/>
      <c r="H328" s="26"/>
      <c r="I328" s="26"/>
      <c r="J328" s="26"/>
      <c r="K328" s="26"/>
      <c r="L328" s="26"/>
      <c r="M328" s="26"/>
    </row>
    <row r="329" spans="4:13" ht="12.75" hidden="1">
      <c r="D329" s="24" t="s">
        <v>93</v>
      </c>
      <c r="F329" s="25">
        <v>5571</v>
      </c>
      <c r="G329" s="25">
        <v>0</v>
      </c>
      <c r="H329" s="25">
        <v>0</v>
      </c>
      <c r="I329" s="25">
        <v>0</v>
      </c>
      <c r="J329" s="25">
        <v>0</v>
      </c>
      <c r="K329" s="25">
        <f aca="true" t="shared" si="91" ref="K329:L332">G329+I329</f>
        <v>0</v>
      </c>
      <c r="L329" s="25">
        <f t="shared" si="91"/>
        <v>0</v>
      </c>
      <c r="M329" s="25">
        <f>F329-K329</f>
        <v>5571</v>
      </c>
    </row>
    <row r="330" spans="4:13" ht="12.75" hidden="1">
      <c r="D330" s="24" t="s">
        <v>94</v>
      </c>
      <c r="F330" s="25">
        <v>1598</v>
      </c>
      <c r="G330" s="25">
        <v>0</v>
      </c>
      <c r="H330" s="25">
        <v>0</v>
      </c>
      <c r="I330" s="25">
        <v>0</v>
      </c>
      <c r="J330" s="25">
        <v>0</v>
      </c>
      <c r="K330" s="25">
        <f t="shared" si="91"/>
        <v>0</v>
      </c>
      <c r="L330" s="25">
        <f t="shared" si="91"/>
        <v>0</v>
      </c>
      <c r="M330" s="25">
        <f>F330-K330</f>
        <v>1598</v>
      </c>
    </row>
    <row r="331" spans="4:13" ht="12.75" hidden="1">
      <c r="D331" s="24" t="s">
        <v>95</v>
      </c>
      <c r="F331" s="25">
        <v>3327</v>
      </c>
      <c r="G331" s="25">
        <v>0</v>
      </c>
      <c r="H331" s="25">
        <v>0</v>
      </c>
      <c r="I331" s="25">
        <v>0</v>
      </c>
      <c r="J331" s="25">
        <v>0</v>
      </c>
      <c r="K331" s="25">
        <f t="shared" si="91"/>
        <v>0</v>
      </c>
      <c r="L331" s="25">
        <f t="shared" si="91"/>
        <v>0</v>
      </c>
      <c r="M331" s="25">
        <f>F331-K331</f>
        <v>3327</v>
      </c>
    </row>
    <row r="332" spans="4:13" ht="12.75" hidden="1">
      <c r="D332" s="24" t="s">
        <v>163</v>
      </c>
      <c r="F332" s="25">
        <v>28857</v>
      </c>
      <c r="G332" s="25">
        <v>0</v>
      </c>
      <c r="H332" s="25">
        <v>0</v>
      </c>
      <c r="I332" s="25">
        <v>0</v>
      </c>
      <c r="J332" s="25">
        <v>0</v>
      </c>
      <c r="K332" s="25">
        <f t="shared" si="91"/>
        <v>0</v>
      </c>
      <c r="L332" s="25">
        <f t="shared" si="91"/>
        <v>0</v>
      </c>
      <c r="M332" s="25">
        <f>F332-K332</f>
        <v>28857</v>
      </c>
    </row>
    <row r="333" spans="6:13" ht="12.75" hidden="1">
      <c r="F333" s="26" t="s">
        <v>96</v>
      </c>
      <c r="G333" s="26" t="s">
        <v>96</v>
      </c>
      <c r="H333" s="26" t="s">
        <v>96</v>
      </c>
      <c r="I333" s="26" t="s">
        <v>96</v>
      </c>
      <c r="J333" s="26" t="s">
        <v>96</v>
      </c>
      <c r="K333" s="26" t="s">
        <v>96</v>
      </c>
      <c r="L333" s="26" t="s">
        <v>96</v>
      </c>
      <c r="M333" s="26" t="s">
        <v>96</v>
      </c>
    </row>
    <row r="334" spans="1:13" ht="12.75">
      <c r="A334" s="25">
        <f>A327+1</f>
        <v>40</v>
      </c>
      <c r="B334" s="24" t="s">
        <v>164</v>
      </c>
      <c r="F334" s="25">
        <f aca="true" t="shared" si="92" ref="F334:M334">SUM(F329:F332)</f>
        <v>39353</v>
      </c>
      <c r="G334" s="25">
        <f t="shared" si="92"/>
        <v>0</v>
      </c>
      <c r="H334" s="25">
        <f t="shared" si="92"/>
        <v>0</v>
      </c>
      <c r="I334" s="25">
        <f t="shared" si="92"/>
        <v>0</v>
      </c>
      <c r="J334" s="25">
        <f t="shared" si="92"/>
        <v>0</v>
      </c>
      <c r="K334" s="25">
        <f t="shared" si="92"/>
        <v>0</v>
      </c>
      <c r="L334" s="25">
        <f t="shared" si="92"/>
        <v>0</v>
      </c>
      <c r="M334" s="25">
        <f t="shared" si="92"/>
        <v>39353</v>
      </c>
    </row>
    <row r="335" spans="6:13" ht="12.75">
      <c r="F335" s="26"/>
      <c r="G335" s="26"/>
      <c r="H335" s="26"/>
      <c r="I335" s="26"/>
      <c r="J335" s="26"/>
      <c r="K335" s="26"/>
      <c r="L335" s="26"/>
      <c r="M335" s="26"/>
    </row>
    <row r="336" spans="4:13" ht="12.75" hidden="1">
      <c r="D336" s="24" t="s">
        <v>92</v>
      </c>
      <c r="F336" s="25">
        <v>-1400</v>
      </c>
      <c r="G336" s="25">
        <v>0</v>
      </c>
      <c r="H336" s="25">
        <v>0</v>
      </c>
      <c r="I336" s="25">
        <v>0</v>
      </c>
      <c r="J336" s="25">
        <v>0</v>
      </c>
      <c r="K336" s="25">
        <f>G336+I336</f>
        <v>0</v>
      </c>
      <c r="L336" s="25">
        <f>H336+J336</f>
        <v>0</v>
      </c>
      <c r="M336" s="25">
        <f>F336-K336</f>
        <v>-1400</v>
      </c>
    </row>
    <row r="337" spans="4:13" ht="12.75" hidden="1">
      <c r="D337" s="24" t="s">
        <v>44</v>
      </c>
      <c r="F337" s="25">
        <v>489</v>
      </c>
      <c r="G337" s="25">
        <v>489</v>
      </c>
      <c r="H337" s="25">
        <v>489</v>
      </c>
      <c r="I337" s="25">
        <v>0</v>
      </c>
      <c r="J337" s="25">
        <v>0</v>
      </c>
      <c r="K337" s="25">
        <f>G337+I337</f>
        <v>489</v>
      </c>
      <c r="L337" s="25">
        <f>H337+J337</f>
        <v>489</v>
      </c>
      <c r="M337" s="25">
        <f>F337-K337</f>
        <v>0</v>
      </c>
    </row>
    <row r="338" spans="6:13" ht="12.75" hidden="1">
      <c r="F338" s="26" t="s">
        <v>96</v>
      </c>
      <c r="G338" s="26" t="s">
        <v>96</v>
      </c>
      <c r="H338" s="26" t="s">
        <v>96</v>
      </c>
      <c r="I338" s="26" t="s">
        <v>96</v>
      </c>
      <c r="J338" s="26" t="s">
        <v>96</v>
      </c>
      <c r="K338" s="26" t="s">
        <v>96</v>
      </c>
      <c r="L338" s="26" t="s">
        <v>96</v>
      </c>
      <c r="M338" s="26" t="s">
        <v>96</v>
      </c>
    </row>
    <row r="339" spans="1:13" ht="12.75">
      <c r="A339" s="25">
        <f>A334+1</f>
        <v>41</v>
      </c>
      <c r="B339" s="24" t="s">
        <v>165</v>
      </c>
      <c r="F339" s="25">
        <f aca="true" t="shared" si="93" ref="F339:M339">F336+F337</f>
        <v>-911</v>
      </c>
      <c r="G339" s="25">
        <f t="shared" si="93"/>
        <v>489</v>
      </c>
      <c r="H339" s="25">
        <f t="shared" si="93"/>
        <v>489</v>
      </c>
      <c r="I339" s="25">
        <f t="shared" si="93"/>
        <v>0</v>
      </c>
      <c r="J339" s="25">
        <f t="shared" si="93"/>
        <v>0</v>
      </c>
      <c r="K339" s="25">
        <f t="shared" si="93"/>
        <v>489</v>
      </c>
      <c r="L339" s="25">
        <f t="shared" si="93"/>
        <v>489</v>
      </c>
      <c r="M339" s="25">
        <f t="shared" si="93"/>
        <v>-1400</v>
      </c>
    </row>
    <row r="340" spans="6:13" ht="12.75">
      <c r="F340" s="26"/>
      <c r="G340" s="26"/>
      <c r="H340" s="26"/>
      <c r="I340" s="26"/>
      <c r="J340" s="26"/>
      <c r="K340" s="26"/>
      <c r="L340" s="26"/>
      <c r="M340" s="26"/>
    </row>
    <row r="341" spans="4:13" ht="12.75" hidden="1">
      <c r="D341" s="24" t="s">
        <v>92</v>
      </c>
      <c r="F341" s="25">
        <v>1127</v>
      </c>
      <c r="G341" s="25">
        <v>0</v>
      </c>
      <c r="H341" s="25">
        <v>0</v>
      </c>
      <c r="I341" s="25">
        <v>0</v>
      </c>
      <c r="J341" s="25">
        <v>0</v>
      </c>
      <c r="K341" s="25">
        <f aca="true" t="shared" si="94" ref="K341:L343">G341+I341</f>
        <v>0</v>
      </c>
      <c r="L341" s="25">
        <f t="shared" si="94"/>
        <v>0</v>
      </c>
      <c r="M341" s="25">
        <f>F341-K341</f>
        <v>1127</v>
      </c>
    </row>
    <row r="342" spans="4:13" ht="12.75" hidden="1">
      <c r="D342" s="24" t="s">
        <v>109</v>
      </c>
      <c r="F342" s="25">
        <v>13284</v>
      </c>
      <c r="G342" s="25">
        <v>0</v>
      </c>
      <c r="H342" s="25">
        <v>0</v>
      </c>
      <c r="I342" s="25">
        <v>0</v>
      </c>
      <c r="J342" s="25">
        <v>0</v>
      </c>
      <c r="K342" s="25">
        <f t="shared" si="94"/>
        <v>0</v>
      </c>
      <c r="L342" s="25">
        <f t="shared" si="94"/>
        <v>0</v>
      </c>
      <c r="M342" s="25">
        <f>F342-K342</f>
        <v>13284</v>
      </c>
    </row>
    <row r="343" spans="4:13" ht="12.75" hidden="1">
      <c r="D343" s="24" t="s">
        <v>110</v>
      </c>
      <c r="F343" s="25">
        <v>2207</v>
      </c>
      <c r="G343" s="25">
        <v>0</v>
      </c>
      <c r="H343" s="25">
        <v>0</v>
      </c>
      <c r="I343" s="25">
        <v>0</v>
      </c>
      <c r="J343" s="25">
        <v>0</v>
      </c>
      <c r="K343" s="25">
        <f t="shared" si="94"/>
        <v>0</v>
      </c>
      <c r="L343" s="25">
        <f t="shared" si="94"/>
        <v>0</v>
      </c>
      <c r="M343" s="25">
        <f>F343-K343</f>
        <v>2207</v>
      </c>
    </row>
    <row r="344" spans="6:13" ht="12.75" hidden="1">
      <c r="F344" s="26" t="s">
        <v>96</v>
      </c>
      <c r="G344" s="26" t="s">
        <v>96</v>
      </c>
      <c r="H344" s="26" t="s">
        <v>96</v>
      </c>
      <c r="I344" s="26" t="s">
        <v>96</v>
      </c>
      <c r="J344" s="26" t="s">
        <v>96</v>
      </c>
      <c r="K344" s="26" t="s">
        <v>96</v>
      </c>
      <c r="L344" s="26" t="s">
        <v>96</v>
      </c>
      <c r="M344" s="26" t="s">
        <v>96</v>
      </c>
    </row>
    <row r="345" spans="1:13" ht="12.75">
      <c r="A345" s="25">
        <f>A339+1</f>
        <v>42</v>
      </c>
      <c r="B345" s="24" t="s">
        <v>166</v>
      </c>
      <c r="F345" s="25">
        <f aca="true" t="shared" si="95" ref="F345:M345">SUM(F341:F343)</f>
        <v>16618</v>
      </c>
      <c r="G345" s="25">
        <f t="shared" si="95"/>
        <v>0</v>
      </c>
      <c r="H345" s="25">
        <f t="shared" si="95"/>
        <v>0</v>
      </c>
      <c r="I345" s="25">
        <f t="shared" si="95"/>
        <v>0</v>
      </c>
      <c r="J345" s="25">
        <f t="shared" si="95"/>
        <v>0</v>
      </c>
      <c r="K345" s="25">
        <f t="shared" si="95"/>
        <v>0</v>
      </c>
      <c r="L345" s="25">
        <f t="shared" si="95"/>
        <v>0</v>
      </c>
      <c r="M345" s="25">
        <f t="shared" si="95"/>
        <v>16618</v>
      </c>
    </row>
    <row r="346" spans="6:13" ht="12.75">
      <c r="F346" s="26"/>
      <c r="G346" s="26"/>
      <c r="H346" s="26"/>
      <c r="I346" s="26"/>
      <c r="J346" s="26"/>
      <c r="K346" s="26"/>
      <c r="L346" s="26"/>
      <c r="M346" s="26"/>
    </row>
    <row r="347" spans="4:13" ht="12.75" hidden="1">
      <c r="D347" s="24" t="s">
        <v>92</v>
      </c>
      <c r="F347" s="25">
        <v>20668</v>
      </c>
      <c r="G347" s="25">
        <v>0</v>
      </c>
      <c r="H347" s="25">
        <v>0</v>
      </c>
      <c r="I347" s="25">
        <v>0</v>
      </c>
      <c r="J347" s="25">
        <v>0</v>
      </c>
      <c r="K347" s="25">
        <f aca="true" t="shared" si="96" ref="K347:L350">G347+I347</f>
        <v>0</v>
      </c>
      <c r="L347" s="25">
        <f t="shared" si="96"/>
        <v>0</v>
      </c>
      <c r="M347" s="25">
        <f>F347-K347</f>
        <v>20668</v>
      </c>
    </row>
    <row r="348" spans="4:13" ht="12.75" hidden="1">
      <c r="D348" s="24" t="s">
        <v>44</v>
      </c>
      <c r="F348" s="25">
        <v>2613</v>
      </c>
      <c r="G348" s="25">
        <v>2613</v>
      </c>
      <c r="H348" s="25">
        <v>2613</v>
      </c>
      <c r="I348" s="25">
        <v>0</v>
      </c>
      <c r="J348" s="25">
        <v>0</v>
      </c>
      <c r="K348" s="25">
        <f t="shared" si="96"/>
        <v>2613</v>
      </c>
      <c r="L348" s="25">
        <f t="shared" si="96"/>
        <v>2613</v>
      </c>
      <c r="M348" s="25">
        <f>F348-K348</f>
        <v>0</v>
      </c>
    </row>
    <row r="349" spans="4:13" ht="12.75" hidden="1">
      <c r="D349" s="24" t="s">
        <v>109</v>
      </c>
      <c r="F349" s="25">
        <v>7448</v>
      </c>
      <c r="G349" s="25">
        <v>0</v>
      </c>
      <c r="H349" s="25">
        <v>0</v>
      </c>
      <c r="I349" s="25">
        <v>1301</v>
      </c>
      <c r="J349" s="25">
        <v>1301</v>
      </c>
      <c r="K349" s="25">
        <f t="shared" si="96"/>
        <v>1301</v>
      </c>
      <c r="L349" s="25">
        <f t="shared" si="96"/>
        <v>1301</v>
      </c>
      <c r="M349" s="25">
        <f>F349-K349</f>
        <v>6147</v>
      </c>
    </row>
    <row r="350" spans="4:13" ht="12.75" hidden="1">
      <c r="D350" s="24" t="s">
        <v>94</v>
      </c>
      <c r="F350" s="25">
        <v>10700</v>
      </c>
      <c r="G350" s="25">
        <v>0</v>
      </c>
      <c r="H350" s="25">
        <v>0</v>
      </c>
      <c r="I350" s="25">
        <v>10700</v>
      </c>
      <c r="J350" s="25">
        <v>10700</v>
      </c>
      <c r="K350" s="25">
        <f t="shared" si="96"/>
        <v>10700</v>
      </c>
      <c r="L350" s="25">
        <f t="shared" si="96"/>
        <v>10700</v>
      </c>
      <c r="M350" s="25">
        <f>F350-K350</f>
        <v>0</v>
      </c>
    </row>
    <row r="351" spans="6:13" ht="12.75" hidden="1">
      <c r="F351" s="26" t="s">
        <v>96</v>
      </c>
      <c r="G351" s="26" t="s">
        <v>96</v>
      </c>
      <c r="H351" s="26" t="s">
        <v>96</v>
      </c>
      <c r="I351" s="26" t="s">
        <v>96</v>
      </c>
      <c r="J351" s="26" t="s">
        <v>96</v>
      </c>
      <c r="K351" s="26" t="s">
        <v>96</v>
      </c>
      <c r="L351" s="26" t="s">
        <v>96</v>
      </c>
      <c r="M351" s="26" t="s">
        <v>96</v>
      </c>
    </row>
    <row r="352" spans="1:13" ht="12.75">
      <c r="A352" s="25">
        <f>A345+1</f>
        <v>43</v>
      </c>
      <c r="B352" s="24" t="s">
        <v>167</v>
      </c>
      <c r="F352" s="25">
        <f aca="true" t="shared" si="97" ref="F352:M352">SUM(F347:F350)</f>
        <v>41429</v>
      </c>
      <c r="G352" s="25">
        <f t="shared" si="97"/>
        <v>2613</v>
      </c>
      <c r="H352" s="25">
        <f t="shared" si="97"/>
        <v>2613</v>
      </c>
      <c r="I352" s="25">
        <f t="shared" si="97"/>
        <v>12001</v>
      </c>
      <c r="J352" s="25">
        <f t="shared" si="97"/>
        <v>12001</v>
      </c>
      <c r="K352" s="25">
        <f t="shared" si="97"/>
        <v>14614</v>
      </c>
      <c r="L352" s="25">
        <f t="shared" si="97"/>
        <v>14614</v>
      </c>
      <c r="M352" s="25">
        <f t="shared" si="97"/>
        <v>26815</v>
      </c>
    </row>
    <row r="353" spans="6:13" ht="12.75">
      <c r="F353" s="26"/>
      <c r="G353" s="26"/>
      <c r="H353" s="26"/>
      <c r="I353" s="26"/>
      <c r="J353" s="26"/>
      <c r="K353" s="26"/>
      <c r="L353" s="26"/>
      <c r="M353" s="26"/>
    </row>
    <row r="354" spans="4:13" ht="12.75" hidden="1">
      <c r="D354" s="24" t="s">
        <v>92</v>
      </c>
      <c r="F354" s="25">
        <v>6315</v>
      </c>
      <c r="G354" s="25">
        <v>0</v>
      </c>
      <c r="H354" s="25">
        <v>0</v>
      </c>
      <c r="I354" s="25">
        <v>0</v>
      </c>
      <c r="J354" s="25">
        <v>0</v>
      </c>
      <c r="K354" s="25">
        <f>G354+I354</f>
        <v>0</v>
      </c>
      <c r="L354" s="25">
        <f>H354+J354</f>
        <v>0</v>
      </c>
      <c r="M354" s="25">
        <f>F354-K354</f>
        <v>6315</v>
      </c>
    </row>
    <row r="355" spans="6:13" ht="12.75" hidden="1">
      <c r="F355" s="26" t="s">
        <v>96</v>
      </c>
      <c r="G355" s="26" t="s">
        <v>96</v>
      </c>
      <c r="H355" s="26" t="s">
        <v>96</v>
      </c>
      <c r="I355" s="26" t="s">
        <v>96</v>
      </c>
      <c r="J355" s="26" t="s">
        <v>96</v>
      </c>
      <c r="K355" s="26" t="s">
        <v>96</v>
      </c>
      <c r="L355" s="26" t="s">
        <v>96</v>
      </c>
      <c r="M355" s="26" t="s">
        <v>96</v>
      </c>
    </row>
    <row r="356" spans="1:13" ht="12.75">
      <c r="A356" s="25">
        <f>A352+1</f>
        <v>44</v>
      </c>
      <c r="B356" s="24" t="s">
        <v>168</v>
      </c>
      <c r="F356" s="27">
        <f aca="true" t="shared" si="98" ref="F356:M356">SUM(F354)</f>
        <v>6315</v>
      </c>
      <c r="G356" s="27">
        <f t="shared" si="98"/>
        <v>0</v>
      </c>
      <c r="H356" s="27">
        <f t="shared" si="98"/>
        <v>0</v>
      </c>
      <c r="I356" s="27">
        <f t="shared" si="98"/>
        <v>0</v>
      </c>
      <c r="J356" s="27">
        <f t="shared" si="98"/>
        <v>0</v>
      </c>
      <c r="K356" s="27">
        <f t="shared" si="98"/>
        <v>0</v>
      </c>
      <c r="L356" s="27">
        <f t="shared" si="98"/>
        <v>0</v>
      </c>
      <c r="M356" s="27">
        <f t="shared" si="98"/>
        <v>6315</v>
      </c>
    </row>
    <row r="357" spans="6:13" ht="12.75">
      <c r="F357" s="26"/>
      <c r="G357" s="26"/>
      <c r="H357" s="26"/>
      <c r="I357" s="26"/>
      <c r="J357" s="26"/>
      <c r="K357" s="26"/>
      <c r="L357" s="26"/>
      <c r="M357" s="26"/>
    </row>
    <row r="358" spans="2:13" ht="13.5" thickBot="1">
      <c r="B358" s="24" t="s">
        <v>169</v>
      </c>
      <c r="F358" s="28">
        <f aca="true" t="shared" si="99" ref="F358:M358">F277+F285+F293+F301+F308+F315+F321+F327+F334+F345+F352+F356+F339</f>
        <v>642062</v>
      </c>
      <c r="G358" s="28">
        <f t="shared" si="99"/>
        <v>88214</v>
      </c>
      <c r="H358" s="28">
        <f t="shared" si="99"/>
        <v>88214</v>
      </c>
      <c r="I358" s="28">
        <f t="shared" si="99"/>
        <v>166213</v>
      </c>
      <c r="J358" s="28">
        <f t="shared" si="99"/>
        <v>170504</v>
      </c>
      <c r="K358" s="28">
        <f t="shared" si="99"/>
        <v>254427</v>
      </c>
      <c r="L358" s="28">
        <f t="shared" si="99"/>
        <v>258718</v>
      </c>
      <c r="M358" s="28">
        <f t="shared" si="99"/>
        <v>387635</v>
      </c>
    </row>
    <row r="359" spans="6:13" ht="13.5" thickTop="1">
      <c r="F359" s="26"/>
      <c r="G359" s="26"/>
      <c r="H359" s="26"/>
      <c r="I359" s="26"/>
      <c r="J359" s="26"/>
      <c r="K359" s="26"/>
      <c r="L359" s="26"/>
      <c r="M359" s="26"/>
    </row>
    <row r="361" ht="12.75">
      <c r="A361" s="20" t="s">
        <v>170</v>
      </c>
    </row>
    <row r="362" spans="4:13" ht="12.75" hidden="1">
      <c r="D362" s="24" t="s">
        <v>92</v>
      </c>
      <c r="F362" s="25">
        <v>1630</v>
      </c>
      <c r="G362" s="25">
        <v>0</v>
      </c>
      <c r="H362" s="25">
        <v>0</v>
      </c>
      <c r="I362" s="25">
        <v>0</v>
      </c>
      <c r="J362" s="25">
        <v>0</v>
      </c>
      <c r="K362" s="25">
        <f aca="true" t="shared" si="100" ref="K362:L364">G362+I362</f>
        <v>0</v>
      </c>
      <c r="L362" s="25">
        <f t="shared" si="100"/>
        <v>0</v>
      </c>
      <c r="M362" s="25">
        <f>F362-K362</f>
        <v>1630</v>
      </c>
    </row>
    <row r="363" spans="4:13" ht="12.75" hidden="1">
      <c r="D363" s="24" t="s">
        <v>44</v>
      </c>
      <c r="F363" s="25">
        <v>1850</v>
      </c>
      <c r="G363" s="25">
        <v>1850</v>
      </c>
      <c r="H363" s="25">
        <v>1850</v>
      </c>
      <c r="I363" s="25">
        <v>0</v>
      </c>
      <c r="J363" s="25">
        <v>0</v>
      </c>
      <c r="K363" s="25">
        <f t="shared" si="100"/>
        <v>1850</v>
      </c>
      <c r="L363" s="25">
        <f t="shared" si="100"/>
        <v>1850</v>
      </c>
      <c r="M363" s="25">
        <f>F363-K363</f>
        <v>0</v>
      </c>
    </row>
    <row r="364" spans="4:13" ht="12.75" hidden="1">
      <c r="D364" s="24" t="s">
        <v>132</v>
      </c>
      <c r="F364" s="25">
        <v>8523</v>
      </c>
      <c r="G364" s="25">
        <v>8523</v>
      </c>
      <c r="H364" s="25">
        <v>8523</v>
      </c>
      <c r="I364" s="25">
        <v>0</v>
      </c>
      <c r="J364" s="25">
        <v>0</v>
      </c>
      <c r="K364" s="25">
        <f t="shared" si="100"/>
        <v>8523</v>
      </c>
      <c r="L364" s="25">
        <f t="shared" si="100"/>
        <v>8523</v>
      </c>
      <c r="M364" s="25">
        <f>F364-K364</f>
        <v>0</v>
      </c>
    </row>
    <row r="365" spans="6:13" ht="12.75" hidden="1">
      <c r="F365" s="26" t="s">
        <v>96</v>
      </c>
      <c r="G365" s="26" t="s">
        <v>96</v>
      </c>
      <c r="H365" s="26" t="s">
        <v>96</v>
      </c>
      <c r="I365" s="26" t="s">
        <v>96</v>
      </c>
      <c r="J365" s="26" t="s">
        <v>96</v>
      </c>
      <c r="K365" s="26" t="s">
        <v>96</v>
      </c>
      <c r="L365" s="26" t="s">
        <v>96</v>
      </c>
      <c r="M365" s="26" t="s">
        <v>96</v>
      </c>
    </row>
    <row r="366" spans="1:13" ht="12.75">
      <c r="A366" s="25">
        <f>A356+1</f>
        <v>45</v>
      </c>
      <c r="B366" s="24" t="s">
        <v>171</v>
      </c>
      <c r="F366" s="25">
        <f aca="true" t="shared" si="101" ref="F366:M366">F362+F364+F363</f>
        <v>12003</v>
      </c>
      <c r="G366" s="25">
        <f t="shared" si="101"/>
        <v>10373</v>
      </c>
      <c r="H366" s="25">
        <f t="shared" si="101"/>
        <v>10373</v>
      </c>
      <c r="I366" s="25">
        <f t="shared" si="101"/>
        <v>0</v>
      </c>
      <c r="J366" s="25">
        <f t="shared" si="101"/>
        <v>0</v>
      </c>
      <c r="K366" s="25">
        <f t="shared" si="101"/>
        <v>10373</v>
      </c>
      <c r="L366" s="25">
        <f t="shared" si="101"/>
        <v>10373</v>
      </c>
      <c r="M366" s="25">
        <f t="shared" si="101"/>
        <v>1630</v>
      </c>
    </row>
    <row r="367" spans="6:13" ht="12.75">
      <c r="F367" s="26"/>
      <c r="G367" s="26"/>
      <c r="H367" s="26"/>
      <c r="I367" s="26"/>
      <c r="J367" s="26"/>
      <c r="K367" s="26"/>
      <c r="L367" s="26"/>
      <c r="M367" s="26"/>
    </row>
    <row r="368" spans="4:13" ht="12.75" hidden="1">
      <c r="D368" s="24" t="s">
        <v>92</v>
      </c>
      <c r="F368" s="25">
        <v>53509</v>
      </c>
      <c r="G368" s="25">
        <v>0</v>
      </c>
      <c r="H368" s="25">
        <v>0</v>
      </c>
      <c r="I368" s="25">
        <v>15296</v>
      </c>
      <c r="J368" s="25">
        <v>43367</v>
      </c>
      <c r="K368" s="25">
        <f>G368+I368</f>
        <v>15296</v>
      </c>
      <c r="L368" s="25">
        <f>H368+J368</f>
        <v>43367</v>
      </c>
      <c r="M368" s="25">
        <f>F368-K368</f>
        <v>38213</v>
      </c>
    </row>
    <row r="369" spans="4:13" ht="12.75" hidden="1">
      <c r="D369" s="24" t="s">
        <v>172</v>
      </c>
      <c r="F369" s="25">
        <v>40679</v>
      </c>
      <c r="G369" s="25">
        <v>40679</v>
      </c>
      <c r="H369" s="25">
        <v>40679</v>
      </c>
      <c r="I369" s="25">
        <v>0</v>
      </c>
      <c r="J369" s="25">
        <v>0</v>
      </c>
      <c r="K369" s="25">
        <f>G369+I369</f>
        <v>40679</v>
      </c>
      <c r="L369" s="25">
        <f>H369+J369</f>
        <v>40679</v>
      </c>
      <c r="M369" s="25">
        <f>F369-K369</f>
        <v>0</v>
      </c>
    </row>
    <row r="370" spans="6:13" ht="12.75" hidden="1">
      <c r="F370" s="26" t="s">
        <v>96</v>
      </c>
      <c r="G370" s="26" t="s">
        <v>96</v>
      </c>
      <c r="H370" s="26" t="s">
        <v>96</v>
      </c>
      <c r="I370" s="26" t="s">
        <v>96</v>
      </c>
      <c r="J370" s="26" t="s">
        <v>96</v>
      </c>
      <c r="K370" s="26" t="s">
        <v>96</v>
      </c>
      <c r="L370" s="26" t="s">
        <v>96</v>
      </c>
      <c r="M370" s="26" t="s">
        <v>96</v>
      </c>
    </row>
    <row r="371" spans="1:13" ht="12.75">
      <c r="A371" s="25">
        <f>A366+1</f>
        <v>46</v>
      </c>
      <c r="B371" s="24" t="s">
        <v>173</v>
      </c>
      <c r="F371" s="25">
        <f aca="true" t="shared" si="102" ref="F371:M371">SUM(F368:F369)</f>
        <v>94188</v>
      </c>
      <c r="G371" s="25">
        <f t="shared" si="102"/>
        <v>40679</v>
      </c>
      <c r="H371" s="25">
        <f t="shared" si="102"/>
        <v>40679</v>
      </c>
      <c r="I371" s="25">
        <f t="shared" si="102"/>
        <v>15296</v>
      </c>
      <c r="J371" s="25">
        <f t="shared" si="102"/>
        <v>43367</v>
      </c>
      <c r="K371" s="25">
        <f t="shared" si="102"/>
        <v>55975</v>
      </c>
      <c r="L371" s="25">
        <f t="shared" si="102"/>
        <v>84046</v>
      </c>
      <c r="M371" s="25">
        <f t="shared" si="102"/>
        <v>38213</v>
      </c>
    </row>
    <row r="372" spans="6:13" ht="12.75">
      <c r="F372" s="26"/>
      <c r="G372" s="26"/>
      <c r="H372" s="26"/>
      <c r="I372" s="26"/>
      <c r="J372" s="26"/>
      <c r="K372" s="26"/>
      <c r="L372" s="26"/>
      <c r="M372" s="26"/>
    </row>
    <row r="373" spans="4:13" ht="12.75" hidden="1">
      <c r="D373" s="24" t="s">
        <v>92</v>
      </c>
      <c r="F373" s="25">
        <v>4029</v>
      </c>
      <c r="G373" s="25">
        <v>0</v>
      </c>
      <c r="H373" s="25">
        <v>0</v>
      </c>
      <c r="I373" s="25">
        <v>0</v>
      </c>
      <c r="J373" s="25">
        <v>0</v>
      </c>
      <c r="K373" s="25">
        <f>G373+I373</f>
        <v>0</v>
      </c>
      <c r="L373" s="25">
        <f>H373+J373</f>
        <v>0</v>
      </c>
      <c r="M373" s="25">
        <f>F373-K373</f>
        <v>4029</v>
      </c>
    </row>
    <row r="374" spans="4:13" ht="12.75" hidden="1">
      <c r="D374" s="24" t="s">
        <v>100</v>
      </c>
      <c r="F374" s="25">
        <v>17785</v>
      </c>
      <c r="G374" s="25">
        <v>17785</v>
      </c>
      <c r="H374" s="25">
        <v>17785</v>
      </c>
      <c r="I374" s="25">
        <v>0</v>
      </c>
      <c r="J374" s="25">
        <v>0</v>
      </c>
      <c r="K374" s="25">
        <f>G374+I374</f>
        <v>17785</v>
      </c>
      <c r="L374" s="25">
        <f>H374+J374</f>
        <v>17785</v>
      </c>
      <c r="M374" s="25">
        <f>F374-K374</f>
        <v>0</v>
      </c>
    </row>
    <row r="375" spans="6:13" ht="12.75" hidden="1">
      <c r="F375" s="26" t="s">
        <v>96</v>
      </c>
      <c r="G375" s="26" t="s">
        <v>96</v>
      </c>
      <c r="H375" s="26" t="s">
        <v>96</v>
      </c>
      <c r="I375" s="26" t="s">
        <v>96</v>
      </c>
      <c r="J375" s="26" t="s">
        <v>96</v>
      </c>
      <c r="K375" s="26" t="s">
        <v>96</v>
      </c>
      <c r="L375" s="26" t="s">
        <v>96</v>
      </c>
      <c r="M375" s="26" t="s">
        <v>96</v>
      </c>
    </row>
    <row r="376" spans="1:13" ht="12.75">
      <c r="A376" s="25">
        <f>A371+1</f>
        <v>47</v>
      </c>
      <c r="B376" s="24" t="s">
        <v>174</v>
      </c>
      <c r="F376" s="25">
        <f aca="true" t="shared" si="103" ref="F376:M376">F373+F374</f>
        <v>21814</v>
      </c>
      <c r="G376" s="25">
        <f t="shared" si="103"/>
        <v>17785</v>
      </c>
      <c r="H376" s="25">
        <f t="shared" si="103"/>
        <v>17785</v>
      </c>
      <c r="I376" s="25">
        <f t="shared" si="103"/>
        <v>0</v>
      </c>
      <c r="J376" s="25">
        <f t="shared" si="103"/>
        <v>0</v>
      </c>
      <c r="K376" s="25">
        <f t="shared" si="103"/>
        <v>17785</v>
      </c>
      <c r="L376" s="25">
        <f t="shared" si="103"/>
        <v>17785</v>
      </c>
      <c r="M376" s="25">
        <f t="shared" si="103"/>
        <v>4029</v>
      </c>
    </row>
    <row r="377" spans="6:13" ht="12.75">
      <c r="F377" s="26"/>
      <c r="G377" s="26"/>
      <c r="H377" s="26"/>
      <c r="I377" s="26"/>
      <c r="J377" s="26"/>
      <c r="K377" s="26"/>
      <c r="L377" s="26"/>
      <c r="M377" s="26"/>
    </row>
    <row r="378" spans="4:13" ht="12.75" hidden="1">
      <c r="D378" s="24" t="s">
        <v>92</v>
      </c>
      <c r="F378" s="25">
        <v>585</v>
      </c>
      <c r="G378" s="25">
        <v>0</v>
      </c>
      <c r="H378" s="25">
        <v>0</v>
      </c>
      <c r="I378" s="25">
        <v>0</v>
      </c>
      <c r="J378" s="25">
        <v>0</v>
      </c>
      <c r="K378" s="25">
        <f aca="true" t="shared" si="104" ref="K378:L383">G378+I378</f>
        <v>0</v>
      </c>
      <c r="L378" s="25">
        <f t="shared" si="104"/>
        <v>0</v>
      </c>
      <c r="M378" s="25">
        <f aca="true" t="shared" si="105" ref="M378:M383">F378-K378</f>
        <v>585</v>
      </c>
    </row>
    <row r="379" spans="4:13" ht="12.75" hidden="1">
      <c r="D379" s="24" t="s">
        <v>44</v>
      </c>
      <c r="F379" s="25">
        <v>2012</v>
      </c>
      <c r="G379" s="25">
        <v>2012</v>
      </c>
      <c r="H379" s="25">
        <v>2012</v>
      </c>
      <c r="I379" s="25">
        <v>0</v>
      </c>
      <c r="J379" s="25">
        <v>0</v>
      </c>
      <c r="K379" s="25">
        <f t="shared" si="104"/>
        <v>2012</v>
      </c>
      <c r="L379" s="25">
        <f t="shared" si="104"/>
        <v>2012</v>
      </c>
      <c r="M379" s="25">
        <f t="shared" si="105"/>
        <v>0</v>
      </c>
    </row>
    <row r="380" spans="4:13" ht="12.75" hidden="1">
      <c r="D380" s="24" t="s">
        <v>175</v>
      </c>
      <c r="F380" s="25">
        <v>1695</v>
      </c>
      <c r="G380" s="25">
        <v>0</v>
      </c>
      <c r="H380" s="25">
        <v>0</v>
      </c>
      <c r="I380" s="25">
        <v>0</v>
      </c>
      <c r="J380" s="25">
        <v>0</v>
      </c>
      <c r="K380" s="25">
        <f t="shared" si="104"/>
        <v>0</v>
      </c>
      <c r="L380" s="25">
        <f t="shared" si="104"/>
        <v>0</v>
      </c>
      <c r="M380" s="25">
        <f t="shared" si="105"/>
        <v>1695</v>
      </c>
    </row>
    <row r="381" spans="4:13" ht="12.75" hidden="1">
      <c r="D381" s="24" t="s">
        <v>93</v>
      </c>
      <c r="F381" s="25">
        <v>1669</v>
      </c>
      <c r="G381" s="25">
        <v>0</v>
      </c>
      <c r="H381" s="25">
        <v>0</v>
      </c>
      <c r="I381" s="25">
        <v>0</v>
      </c>
      <c r="J381" s="25">
        <v>1426</v>
      </c>
      <c r="K381" s="25">
        <f t="shared" si="104"/>
        <v>0</v>
      </c>
      <c r="L381" s="25">
        <f t="shared" si="104"/>
        <v>1426</v>
      </c>
      <c r="M381" s="25">
        <f t="shared" si="105"/>
        <v>1669</v>
      </c>
    </row>
    <row r="382" spans="4:13" ht="12.75" hidden="1">
      <c r="D382" s="24" t="s">
        <v>94</v>
      </c>
      <c r="F382" s="25">
        <v>151</v>
      </c>
      <c r="G382" s="25">
        <v>0</v>
      </c>
      <c r="H382" s="25">
        <v>0</v>
      </c>
      <c r="I382" s="25">
        <v>0</v>
      </c>
      <c r="J382" s="25">
        <v>0</v>
      </c>
      <c r="K382" s="25">
        <f t="shared" si="104"/>
        <v>0</v>
      </c>
      <c r="L382" s="25">
        <f t="shared" si="104"/>
        <v>0</v>
      </c>
      <c r="M382" s="25">
        <f t="shared" si="105"/>
        <v>151</v>
      </c>
    </row>
    <row r="383" spans="4:13" ht="12.75" hidden="1">
      <c r="D383" s="24" t="s">
        <v>95</v>
      </c>
      <c r="F383" s="25">
        <v>888</v>
      </c>
      <c r="G383" s="25">
        <v>0</v>
      </c>
      <c r="H383" s="25">
        <v>0</v>
      </c>
      <c r="I383" s="25">
        <v>0</v>
      </c>
      <c r="J383" s="25">
        <v>0</v>
      </c>
      <c r="K383" s="25">
        <f t="shared" si="104"/>
        <v>0</v>
      </c>
      <c r="L383" s="25">
        <f t="shared" si="104"/>
        <v>0</v>
      </c>
      <c r="M383" s="25">
        <f t="shared" si="105"/>
        <v>888</v>
      </c>
    </row>
    <row r="384" spans="6:13" ht="12.75" hidden="1">
      <c r="F384" s="26" t="s">
        <v>96</v>
      </c>
      <c r="G384" s="26" t="s">
        <v>96</v>
      </c>
      <c r="H384" s="26" t="s">
        <v>96</v>
      </c>
      <c r="I384" s="26" t="s">
        <v>96</v>
      </c>
      <c r="J384" s="26" t="s">
        <v>96</v>
      </c>
      <c r="K384" s="26" t="s">
        <v>96</v>
      </c>
      <c r="L384" s="26" t="s">
        <v>96</v>
      </c>
      <c r="M384" s="26" t="s">
        <v>96</v>
      </c>
    </row>
    <row r="385" spans="1:13" ht="12.75">
      <c r="A385" s="25">
        <f>A376+1</f>
        <v>48</v>
      </c>
      <c r="B385" s="24" t="s">
        <v>176</v>
      </c>
      <c r="F385" s="25">
        <f aca="true" t="shared" si="106" ref="F385:M385">SUM(F378:F383)</f>
        <v>7000</v>
      </c>
      <c r="G385" s="25">
        <f t="shared" si="106"/>
        <v>2012</v>
      </c>
      <c r="H385" s="25">
        <f t="shared" si="106"/>
        <v>2012</v>
      </c>
      <c r="I385" s="25">
        <f t="shared" si="106"/>
        <v>0</v>
      </c>
      <c r="J385" s="25">
        <f t="shared" si="106"/>
        <v>1426</v>
      </c>
      <c r="K385" s="25">
        <f t="shared" si="106"/>
        <v>2012</v>
      </c>
      <c r="L385" s="25">
        <f t="shared" si="106"/>
        <v>3438</v>
      </c>
      <c r="M385" s="25">
        <f t="shared" si="106"/>
        <v>4988</v>
      </c>
    </row>
    <row r="386" spans="6:13" ht="12.75">
      <c r="F386" s="26"/>
      <c r="G386" s="26"/>
      <c r="H386" s="26"/>
      <c r="I386" s="26"/>
      <c r="J386" s="26"/>
      <c r="K386" s="26"/>
      <c r="L386" s="26"/>
      <c r="M386" s="26"/>
    </row>
    <row r="387" spans="4:13" ht="12.75" hidden="1">
      <c r="D387" s="24" t="s">
        <v>92</v>
      </c>
      <c r="F387" s="25">
        <v>2427</v>
      </c>
      <c r="G387" s="25">
        <v>0</v>
      </c>
      <c r="H387" s="25">
        <v>0</v>
      </c>
      <c r="I387" s="25">
        <v>6925</v>
      </c>
      <c r="J387" s="25">
        <v>6925</v>
      </c>
      <c r="K387" s="25">
        <f aca="true" t="shared" si="107" ref="K387:L391">G387+I387</f>
        <v>6925</v>
      </c>
      <c r="L387" s="25">
        <f t="shared" si="107"/>
        <v>6925</v>
      </c>
      <c r="M387" s="25">
        <f>F387-K387</f>
        <v>-4498</v>
      </c>
    </row>
    <row r="388" spans="4:13" ht="12.75" hidden="1">
      <c r="D388" s="24" t="s">
        <v>44</v>
      </c>
      <c r="F388" s="25">
        <v>1988</v>
      </c>
      <c r="G388" s="25">
        <v>1988</v>
      </c>
      <c r="H388" s="25">
        <v>1988</v>
      </c>
      <c r="I388" s="25">
        <v>0</v>
      </c>
      <c r="J388" s="25">
        <v>0</v>
      </c>
      <c r="K388" s="25">
        <f t="shared" si="107"/>
        <v>1988</v>
      </c>
      <c r="L388" s="25">
        <f t="shared" si="107"/>
        <v>1988</v>
      </c>
      <c r="M388" s="25">
        <f>F388-K388</f>
        <v>0</v>
      </c>
    </row>
    <row r="389" spans="4:13" ht="12.75" hidden="1">
      <c r="D389" s="24" t="s">
        <v>100</v>
      </c>
      <c r="F389" s="25">
        <v>27327</v>
      </c>
      <c r="G389" s="25">
        <v>27327</v>
      </c>
      <c r="H389" s="25">
        <v>27327</v>
      </c>
      <c r="I389" s="25">
        <v>0</v>
      </c>
      <c r="J389" s="25">
        <v>0</v>
      </c>
      <c r="K389" s="25">
        <f t="shared" si="107"/>
        <v>27327</v>
      </c>
      <c r="L389" s="25">
        <f t="shared" si="107"/>
        <v>27327</v>
      </c>
      <c r="M389" s="25">
        <f>F389-K389</f>
        <v>0</v>
      </c>
    </row>
    <row r="390" spans="4:13" ht="12.75" hidden="1">
      <c r="D390" s="24" t="s">
        <v>93</v>
      </c>
      <c r="F390" s="25">
        <v>18</v>
      </c>
      <c r="G390" s="25">
        <v>0</v>
      </c>
      <c r="H390" s="25">
        <v>0</v>
      </c>
      <c r="I390" s="25">
        <v>48</v>
      </c>
      <c r="J390" s="25">
        <v>48</v>
      </c>
      <c r="K390" s="25">
        <f t="shared" si="107"/>
        <v>48</v>
      </c>
      <c r="L390" s="25">
        <f t="shared" si="107"/>
        <v>48</v>
      </c>
      <c r="M390" s="25">
        <f>F390-K390</f>
        <v>-30</v>
      </c>
    </row>
    <row r="391" spans="4:13" ht="12.75" hidden="1">
      <c r="D391" s="24" t="s">
        <v>105</v>
      </c>
      <c r="F391" s="25">
        <v>10000</v>
      </c>
      <c r="G391" s="25">
        <v>5844</v>
      </c>
      <c r="H391" s="25">
        <v>5844</v>
      </c>
      <c r="I391" s="25">
        <v>835</v>
      </c>
      <c r="J391" s="25">
        <v>835</v>
      </c>
      <c r="K391" s="25">
        <f t="shared" si="107"/>
        <v>6679</v>
      </c>
      <c r="L391" s="25">
        <f t="shared" si="107"/>
        <v>6679</v>
      </c>
      <c r="M391" s="25">
        <f>F391-K391</f>
        <v>3321</v>
      </c>
    </row>
    <row r="392" spans="6:13" ht="12.75" hidden="1">
      <c r="F392" s="26" t="s">
        <v>96</v>
      </c>
      <c r="G392" s="26" t="s">
        <v>96</v>
      </c>
      <c r="H392" s="26" t="s">
        <v>96</v>
      </c>
      <c r="I392" s="26" t="s">
        <v>96</v>
      </c>
      <c r="J392" s="26" t="s">
        <v>96</v>
      </c>
      <c r="K392" s="26" t="s">
        <v>96</v>
      </c>
      <c r="L392" s="26" t="s">
        <v>96</v>
      </c>
      <c r="M392" s="26" t="s">
        <v>96</v>
      </c>
    </row>
    <row r="393" spans="1:13" ht="12.75">
      <c r="A393" s="25">
        <f>A385+1</f>
        <v>49</v>
      </c>
      <c r="B393" s="24" t="s">
        <v>177</v>
      </c>
      <c r="F393" s="25">
        <f aca="true" t="shared" si="108" ref="F393:M393">SUM(F387:F391)</f>
        <v>41760</v>
      </c>
      <c r="G393" s="25">
        <f t="shared" si="108"/>
        <v>35159</v>
      </c>
      <c r="H393" s="25">
        <f t="shared" si="108"/>
        <v>35159</v>
      </c>
      <c r="I393" s="25">
        <f t="shared" si="108"/>
        <v>7808</v>
      </c>
      <c r="J393" s="25">
        <f t="shared" si="108"/>
        <v>7808</v>
      </c>
      <c r="K393" s="25">
        <f t="shared" si="108"/>
        <v>42967</v>
      </c>
      <c r="L393" s="25">
        <f t="shared" si="108"/>
        <v>42967</v>
      </c>
      <c r="M393" s="25">
        <f t="shared" si="108"/>
        <v>-1207</v>
      </c>
    </row>
    <row r="394" spans="6:13" ht="12.75">
      <c r="F394" s="26"/>
      <c r="G394" s="26"/>
      <c r="H394" s="26"/>
      <c r="I394" s="26"/>
      <c r="J394" s="26"/>
      <c r="K394" s="26"/>
      <c r="L394" s="26"/>
      <c r="M394" s="26"/>
    </row>
    <row r="395" spans="4:13" ht="12.75" hidden="1">
      <c r="D395" s="24" t="s">
        <v>92</v>
      </c>
      <c r="F395" s="25">
        <v>19199</v>
      </c>
      <c r="G395" s="25">
        <v>0</v>
      </c>
      <c r="H395" s="25">
        <v>0</v>
      </c>
      <c r="I395" s="25">
        <v>3379</v>
      </c>
      <c r="J395" s="25">
        <v>6372</v>
      </c>
      <c r="K395" s="25">
        <f aca="true" t="shared" si="109" ref="K395:L399">G395+I395</f>
        <v>3379</v>
      </c>
      <c r="L395" s="25">
        <f t="shared" si="109"/>
        <v>6372</v>
      </c>
      <c r="M395" s="25">
        <f>F395-K395</f>
        <v>15820</v>
      </c>
    </row>
    <row r="396" spans="4:13" ht="12.75" hidden="1">
      <c r="D396" s="24" t="s">
        <v>44</v>
      </c>
      <c r="F396" s="25">
        <v>412</v>
      </c>
      <c r="G396" s="25">
        <v>412</v>
      </c>
      <c r="H396" s="25">
        <v>412</v>
      </c>
      <c r="I396" s="25">
        <v>0</v>
      </c>
      <c r="J396" s="25">
        <v>0</v>
      </c>
      <c r="K396" s="25">
        <f t="shared" si="109"/>
        <v>412</v>
      </c>
      <c r="L396" s="25">
        <f t="shared" si="109"/>
        <v>412</v>
      </c>
      <c r="M396" s="25">
        <f>F396-K396</f>
        <v>0</v>
      </c>
    </row>
    <row r="397" spans="4:13" ht="12.75" hidden="1">
      <c r="D397" s="24" t="s">
        <v>100</v>
      </c>
      <c r="F397" s="25">
        <v>20064</v>
      </c>
      <c r="G397" s="25">
        <v>20064</v>
      </c>
      <c r="H397" s="25">
        <v>20064</v>
      </c>
      <c r="I397" s="25">
        <v>0</v>
      </c>
      <c r="J397" s="25">
        <v>0</v>
      </c>
      <c r="K397" s="25">
        <f t="shared" si="109"/>
        <v>20064</v>
      </c>
      <c r="L397" s="25">
        <f t="shared" si="109"/>
        <v>20064</v>
      </c>
      <c r="M397" s="25">
        <f>F397-K397</f>
        <v>0</v>
      </c>
    </row>
    <row r="398" spans="4:13" ht="12.75" hidden="1">
      <c r="D398" s="24" t="s">
        <v>93</v>
      </c>
      <c r="F398" s="25">
        <v>189</v>
      </c>
      <c r="G398" s="25">
        <v>0</v>
      </c>
      <c r="H398" s="25">
        <v>0</v>
      </c>
      <c r="I398" s="25">
        <v>0</v>
      </c>
      <c r="J398" s="25">
        <v>0</v>
      </c>
      <c r="K398" s="25">
        <f t="shared" si="109"/>
        <v>0</v>
      </c>
      <c r="L398" s="25">
        <f t="shared" si="109"/>
        <v>0</v>
      </c>
      <c r="M398" s="25">
        <f>F398-K398</f>
        <v>189</v>
      </c>
    </row>
    <row r="399" spans="4:13" ht="12.75" hidden="1">
      <c r="D399" s="24" t="s">
        <v>95</v>
      </c>
      <c r="F399" s="25">
        <v>3714</v>
      </c>
      <c r="G399" s="25">
        <v>0</v>
      </c>
      <c r="H399" s="25">
        <v>0</v>
      </c>
      <c r="I399" s="25">
        <v>0</v>
      </c>
      <c r="J399" s="25">
        <v>0</v>
      </c>
      <c r="K399" s="25">
        <f t="shared" si="109"/>
        <v>0</v>
      </c>
      <c r="L399" s="25">
        <f t="shared" si="109"/>
        <v>0</v>
      </c>
      <c r="M399" s="25">
        <f>F399-K399</f>
        <v>3714</v>
      </c>
    </row>
    <row r="400" spans="6:13" ht="12.75" hidden="1">
      <c r="F400" s="26" t="s">
        <v>96</v>
      </c>
      <c r="G400" s="26" t="s">
        <v>96</v>
      </c>
      <c r="H400" s="26" t="s">
        <v>96</v>
      </c>
      <c r="I400" s="26" t="s">
        <v>96</v>
      </c>
      <c r="J400" s="26" t="s">
        <v>96</v>
      </c>
      <c r="K400" s="26" t="s">
        <v>96</v>
      </c>
      <c r="L400" s="26" t="s">
        <v>96</v>
      </c>
      <c r="M400" s="26" t="s">
        <v>96</v>
      </c>
    </row>
    <row r="401" spans="1:13" ht="12.75">
      <c r="A401" s="25">
        <f>A393+1</f>
        <v>50</v>
      </c>
      <c r="B401" s="24" t="s">
        <v>178</v>
      </c>
      <c r="F401" s="25">
        <f aca="true" t="shared" si="110" ref="F401:M401">SUM(F395:F399)</f>
        <v>43578</v>
      </c>
      <c r="G401" s="25">
        <f t="shared" si="110"/>
        <v>20476</v>
      </c>
      <c r="H401" s="25">
        <f t="shared" si="110"/>
        <v>20476</v>
      </c>
      <c r="I401" s="25">
        <f t="shared" si="110"/>
        <v>3379</v>
      </c>
      <c r="J401" s="25">
        <f t="shared" si="110"/>
        <v>6372</v>
      </c>
      <c r="K401" s="25">
        <f t="shared" si="110"/>
        <v>23855</v>
      </c>
      <c r="L401" s="25">
        <f t="shared" si="110"/>
        <v>26848</v>
      </c>
      <c r="M401" s="25">
        <f t="shared" si="110"/>
        <v>19723</v>
      </c>
    </row>
    <row r="402" spans="6:13" ht="12.75">
      <c r="F402" s="26"/>
      <c r="G402" s="26"/>
      <c r="H402" s="26"/>
      <c r="I402" s="26"/>
      <c r="J402" s="26"/>
      <c r="K402" s="26"/>
      <c r="L402" s="26"/>
      <c r="M402" s="26"/>
    </row>
    <row r="403" spans="4:13" ht="12.75" hidden="1">
      <c r="D403" s="24" t="s">
        <v>92</v>
      </c>
      <c r="F403" s="25">
        <v>43244</v>
      </c>
      <c r="G403" s="25">
        <v>0</v>
      </c>
      <c r="H403" s="25">
        <v>0</v>
      </c>
      <c r="I403" s="25">
        <v>0</v>
      </c>
      <c r="J403" s="25">
        <v>0</v>
      </c>
      <c r="K403" s="25">
        <f aca="true" t="shared" si="111" ref="K403:L408">G403+I403</f>
        <v>0</v>
      </c>
      <c r="L403" s="25">
        <f t="shared" si="111"/>
        <v>0</v>
      </c>
      <c r="M403" s="25">
        <f aca="true" t="shared" si="112" ref="M403:M408">F403-K403</f>
        <v>43244</v>
      </c>
    </row>
    <row r="404" spans="4:13" ht="12.75" hidden="1">
      <c r="D404" s="24" t="s">
        <v>44</v>
      </c>
      <c r="F404" s="25">
        <v>2445</v>
      </c>
      <c r="G404" s="25">
        <v>2445</v>
      </c>
      <c r="H404" s="25">
        <v>2445</v>
      </c>
      <c r="I404" s="25">
        <v>0</v>
      </c>
      <c r="J404" s="25">
        <v>0</v>
      </c>
      <c r="K404" s="25">
        <f t="shared" si="111"/>
        <v>2445</v>
      </c>
      <c r="L404" s="25">
        <f t="shared" si="111"/>
        <v>2445</v>
      </c>
      <c r="M404" s="25">
        <f t="shared" si="112"/>
        <v>0</v>
      </c>
    </row>
    <row r="405" spans="4:13" ht="12.75" hidden="1">
      <c r="D405" s="24" t="s">
        <v>100</v>
      </c>
      <c r="F405" s="25">
        <v>8746</v>
      </c>
      <c r="G405" s="25">
        <v>8746</v>
      </c>
      <c r="H405" s="25">
        <v>8746</v>
      </c>
      <c r="I405" s="25">
        <v>0</v>
      </c>
      <c r="J405" s="25">
        <v>0</v>
      </c>
      <c r="K405" s="25">
        <f t="shared" si="111"/>
        <v>8746</v>
      </c>
      <c r="L405" s="25">
        <f t="shared" si="111"/>
        <v>8746</v>
      </c>
      <c r="M405" s="25">
        <f t="shared" si="112"/>
        <v>0</v>
      </c>
    </row>
    <row r="406" spans="4:13" ht="12.75" hidden="1">
      <c r="D406" s="24" t="s">
        <v>103</v>
      </c>
      <c r="F406" s="25">
        <v>962</v>
      </c>
      <c r="G406" s="25">
        <v>962</v>
      </c>
      <c r="H406" s="25">
        <v>962</v>
      </c>
      <c r="I406" s="25">
        <v>0</v>
      </c>
      <c r="J406" s="25">
        <v>0</v>
      </c>
      <c r="K406" s="25">
        <f t="shared" si="111"/>
        <v>962</v>
      </c>
      <c r="L406" s="25">
        <f t="shared" si="111"/>
        <v>962</v>
      </c>
      <c r="M406" s="25">
        <f t="shared" si="112"/>
        <v>0</v>
      </c>
    </row>
    <row r="407" spans="4:13" ht="12.75" hidden="1">
      <c r="D407" s="24" t="s">
        <v>93</v>
      </c>
      <c r="F407" s="25">
        <v>11434</v>
      </c>
      <c r="G407" s="25">
        <v>0</v>
      </c>
      <c r="H407" s="25">
        <v>0</v>
      </c>
      <c r="I407" s="25">
        <v>0</v>
      </c>
      <c r="J407" s="25">
        <v>0</v>
      </c>
      <c r="K407" s="25">
        <f t="shared" si="111"/>
        <v>0</v>
      </c>
      <c r="L407" s="25">
        <f t="shared" si="111"/>
        <v>0</v>
      </c>
      <c r="M407" s="25">
        <f t="shared" si="112"/>
        <v>11434</v>
      </c>
    </row>
    <row r="408" spans="4:13" ht="12.75" hidden="1">
      <c r="D408" s="24" t="s">
        <v>95</v>
      </c>
      <c r="F408" s="25">
        <v>2488</v>
      </c>
      <c r="G408" s="25">
        <v>0</v>
      </c>
      <c r="H408" s="25">
        <v>0</v>
      </c>
      <c r="I408" s="25">
        <v>0</v>
      </c>
      <c r="J408" s="25">
        <v>0</v>
      </c>
      <c r="K408" s="25">
        <f t="shared" si="111"/>
        <v>0</v>
      </c>
      <c r="L408" s="25">
        <f t="shared" si="111"/>
        <v>0</v>
      </c>
      <c r="M408" s="25">
        <f t="shared" si="112"/>
        <v>2488</v>
      </c>
    </row>
    <row r="409" spans="6:13" ht="12.75" hidden="1">
      <c r="F409" s="26" t="s">
        <v>96</v>
      </c>
      <c r="G409" s="26" t="s">
        <v>96</v>
      </c>
      <c r="H409" s="26" t="s">
        <v>96</v>
      </c>
      <c r="I409" s="26" t="s">
        <v>96</v>
      </c>
      <c r="J409" s="26" t="s">
        <v>96</v>
      </c>
      <c r="K409" s="26" t="s">
        <v>96</v>
      </c>
      <c r="L409" s="26" t="s">
        <v>96</v>
      </c>
      <c r="M409" s="26" t="s">
        <v>96</v>
      </c>
    </row>
    <row r="410" spans="1:13" ht="12.75">
      <c r="A410" s="25">
        <f>A401+1</f>
        <v>51</v>
      </c>
      <c r="B410" s="24" t="s">
        <v>179</v>
      </c>
      <c r="F410" s="25">
        <f aca="true" t="shared" si="113" ref="F410:M410">SUM(F403:F408)</f>
        <v>69319</v>
      </c>
      <c r="G410" s="25">
        <f t="shared" si="113"/>
        <v>12153</v>
      </c>
      <c r="H410" s="25">
        <f t="shared" si="113"/>
        <v>12153</v>
      </c>
      <c r="I410" s="25">
        <f t="shared" si="113"/>
        <v>0</v>
      </c>
      <c r="J410" s="25">
        <f t="shared" si="113"/>
        <v>0</v>
      </c>
      <c r="K410" s="25">
        <f t="shared" si="113"/>
        <v>12153</v>
      </c>
      <c r="L410" s="25">
        <f t="shared" si="113"/>
        <v>12153</v>
      </c>
      <c r="M410" s="25">
        <f t="shared" si="113"/>
        <v>57166</v>
      </c>
    </row>
    <row r="411" spans="6:13" ht="12.75">
      <c r="F411" s="26"/>
      <c r="G411" s="26"/>
      <c r="H411" s="26"/>
      <c r="I411" s="26"/>
      <c r="J411" s="26"/>
      <c r="K411" s="26"/>
      <c r="L411" s="26"/>
      <c r="M411" s="26"/>
    </row>
    <row r="412" spans="4:13" ht="12.75" hidden="1">
      <c r="D412" s="24" t="s">
        <v>92</v>
      </c>
      <c r="F412" s="25">
        <v>19608</v>
      </c>
      <c r="G412" s="25">
        <v>0</v>
      </c>
      <c r="H412" s="25">
        <v>0</v>
      </c>
      <c r="I412" s="25">
        <v>10872</v>
      </c>
      <c r="J412" s="25">
        <v>16099</v>
      </c>
      <c r="K412" s="25">
        <f aca="true" t="shared" si="114" ref="K412:L415">G412+I412</f>
        <v>10872</v>
      </c>
      <c r="L412" s="25">
        <f t="shared" si="114"/>
        <v>16099</v>
      </c>
      <c r="M412" s="25">
        <f>F412-K412</f>
        <v>8736</v>
      </c>
    </row>
    <row r="413" spans="4:13" ht="12.75" hidden="1">
      <c r="D413" s="24" t="s">
        <v>44</v>
      </c>
      <c r="F413" s="25">
        <v>4910</v>
      </c>
      <c r="G413" s="25">
        <v>4910</v>
      </c>
      <c r="H413" s="25">
        <v>4910</v>
      </c>
      <c r="I413" s="25">
        <v>0</v>
      </c>
      <c r="J413" s="25">
        <v>0</v>
      </c>
      <c r="K413" s="25">
        <f t="shared" si="114"/>
        <v>4910</v>
      </c>
      <c r="L413" s="25">
        <f t="shared" si="114"/>
        <v>4910</v>
      </c>
      <c r="M413" s="25">
        <f>F413-K413</f>
        <v>0</v>
      </c>
    </row>
    <row r="414" spans="4:13" ht="12.75" hidden="1">
      <c r="D414" s="24" t="s">
        <v>93</v>
      </c>
      <c r="F414" s="25">
        <v>45908</v>
      </c>
      <c r="G414" s="25">
        <v>0</v>
      </c>
      <c r="H414" s="25">
        <v>0</v>
      </c>
      <c r="I414" s="25">
        <v>0</v>
      </c>
      <c r="J414" s="25">
        <v>0</v>
      </c>
      <c r="K414" s="25">
        <f t="shared" si="114"/>
        <v>0</v>
      </c>
      <c r="L414" s="25">
        <f t="shared" si="114"/>
        <v>0</v>
      </c>
      <c r="M414" s="25">
        <f>F414-K414</f>
        <v>45908</v>
      </c>
    </row>
    <row r="415" spans="4:13" ht="12.75" hidden="1">
      <c r="D415" s="24" t="s">
        <v>95</v>
      </c>
      <c r="F415" s="25">
        <v>4087</v>
      </c>
      <c r="G415" s="25">
        <v>0</v>
      </c>
      <c r="H415" s="25">
        <v>0</v>
      </c>
      <c r="I415" s="25">
        <v>0</v>
      </c>
      <c r="J415" s="25">
        <v>0</v>
      </c>
      <c r="K415" s="25">
        <f t="shared" si="114"/>
        <v>0</v>
      </c>
      <c r="L415" s="25">
        <f t="shared" si="114"/>
        <v>0</v>
      </c>
      <c r="M415" s="25">
        <f>F415-K415</f>
        <v>4087</v>
      </c>
    </row>
    <row r="416" spans="6:13" ht="12.75" hidden="1">
      <c r="F416" s="26" t="s">
        <v>96</v>
      </c>
      <c r="G416" s="26" t="s">
        <v>96</v>
      </c>
      <c r="H416" s="26" t="s">
        <v>96</v>
      </c>
      <c r="I416" s="26" t="s">
        <v>96</v>
      </c>
      <c r="J416" s="26" t="s">
        <v>96</v>
      </c>
      <c r="K416" s="26" t="s">
        <v>96</v>
      </c>
      <c r="L416" s="26" t="s">
        <v>96</v>
      </c>
      <c r="M416" s="26" t="s">
        <v>96</v>
      </c>
    </row>
    <row r="417" spans="1:13" ht="12.75">
      <c r="A417" s="25">
        <f>A410+1</f>
        <v>52</v>
      </c>
      <c r="B417" s="24" t="s">
        <v>180</v>
      </c>
      <c r="F417" s="25">
        <f aca="true" t="shared" si="115" ref="F417:M417">SUM(F412:F415)</f>
        <v>74513</v>
      </c>
      <c r="G417" s="25">
        <f t="shared" si="115"/>
        <v>4910</v>
      </c>
      <c r="H417" s="25">
        <f t="shared" si="115"/>
        <v>4910</v>
      </c>
      <c r="I417" s="25">
        <f t="shared" si="115"/>
        <v>10872</v>
      </c>
      <c r="J417" s="25">
        <f t="shared" si="115"/>
        <v>16099</v>
      </c>
      <c r="K417" s="25">
        <f t="shared" si="115"/>
        <v>15782</v>
      </c>
      <c r="L417" s="25">
        <f t="shared" si="115"/>
        <v>21009</v>
      </c>
      <c r="M417" s="25">
        <f t="shared" si="115"/>
        <v>58731</v>
      </c>
    </row>
    <row r="418" spans="6:13" ht="12.75">
      <c r="F418" s="26"/>
      <c r="G418" s="26"/>
      <c r="H418" s="26"/>
      <c r="I418" s="26"/>
      <c r="J418" s="26"/>
      <c r="K418" s="26"/>
      <c r="L418" s="26"/>
      <c r="M418" s="26"/>
    </row>
    <row r="419" spans="4:13" ht="12.75" hidden="1">
      <c r="D419" s="24" t="s">
        <v>92</v>
      </c>
      <c r="F419" s="25">
        <v>36968</v>
      </c>
      <c r="G419" s="25">
        <v>0</v>
      </c>
      <c r="H419" s="25">
        <v>0</v>
      </c>
      <c r="I419" s="25">
        <v>0</v>
      </c>
      <c r="J419" s="25">
        <v>0</v>
      </c>
      <c r="K419" s="25">
        <f aca="true" t="shared" si="116" ref="K419:L422">G419+I419</f>
        <v>0</v>
      </c>
      <c r="L419" s="25">
        <f t="shared" si="116"/>
        <v>0</v>
      </c>
      <c r="M419" s="25">
        <f>F419-K419</f>
        <v>36968</v>
      </c>
    </row>
    <row r="420" spans="4:13" ht="12.75" hidden="1">
      <c r="D420" s="24" t="s">
        <v>44</v>
      </c>
      <c r="F420" s="25">
        <v>2957</v>
      </c>
      <c r="G420" s="25">
        <v>2957</v>
      </c>
      <c r="H420" s="25">
        <v>2957</v>
      </c>
      <c r="I420" s="25">
        <v>0</v>
      </c>
      <c r="J420" s="25">
        <v>0</v>
      </c>
      <c r="K420" s="25">
        <f t="shared" si="116"/>
        <v>2957</v>
      </c>
      <c r="L420" s="25">
        <f t="shared" si="116"/>
        <v>2957</v>
      </c>
      <c r="M420" s="25">
        <f>F420-K420</f>
        <v>0</v>
      </c>
    </row>
    <row r="421" spans="4:13" ht="12.75" hidden="1">
      <c r="D421" s="24" t="s">
        <v>109</v>
      </c>
      <c r="F421" s="25">
        <v>41979</v>
      </c>
      <c r="G421" s="25">
        <v>0</v>
      </c>
      <c r="H421" s="25">
        <v>0</v>
      </c>
      <c r="I421" s="25">
        <v>6925</v>
      </c>
      <c r="J421" s="25">
        <v>6925</v>
      </c>
      <c r="K421" s="25">
        <f t="shared" si="116"/>
        <v>6925</v>
      </c>
      <c r="L421" s="25">
        <f t="shared" si="116"/>
        <v>6925</v>
      </c>
      <c r="M421" s="25">
        <f>F421-K421</f>
        <v>35054</v>
      </c>
    </row>
    <row r="422" spans="4:13" ht="12.75" hidden="1">
      <c r="D422" s="24" t="s">
        <v>110</v>
      </c>
      <c r="F422" s="25">
        <v>16304</v>
      </c>
      <c r="G422" s="25">
        <v>0</v>
      </c>
      <c r="H422" s="25">
        <v>0</v>
      </c>
      <c r="I422" s="25">
        <v>16304</v>
      </c>
      <c r="J422" s="25">
        <v>16304</v>
      </c>
      <c r="K422" s="25">
        <f t="shared" si="116"/>
        <v>16304</v>
      </c>
      <c r="L422" s="25">
        <f t="shared" si="116"/>
        <v>16304</v>
      </c>
      <c r="M422" s="25">
        <f>F422-K422</f>
        <v>0</v>
      </c>
    </row>
    <row r="423" spans="6:13" ht="12.75" hidden="1">
      <c r="F423" s="26" t="s">
        <v>96</v>
      </c>
      <c r="G423" s="26" t="s">
        <v>96</v>
      </c>
      <c r="H423" s="26" t="s">
        <v>96</v>
      </c>
      <c r="I423" s="26" t="s">
        <v>96</v>
      </c>
      <c r="J423" s="26" t="s">
        <v>96</v>
      </c>
      <c r="K423" s="26" t="s">
        <v>96</v>
      </c>
      <c r="L423" s="26" t="s">
        <v>96</v>
      </c>
      <c r="M423" s="26" t="s">
        <v>96</v>
      </c>
    </row>
    <row r="424" spans="1:13" ht="12.75">
      <c r="A424" s="25">
        <f>A417+1</f>
        <v>53</v>
      </c>
      <c r="B424" s="24" t="s">
        <v>181</v>
      </c>
      <c r="F424" s="25">
        <f aca="true" t="shared" si="117" ref="F424:M424">SUM(F419:F422)</f>
        <v>98208</v>
      </c>
      <c r="G424" s="25">
        <f t="shared" si="117"/>
        <v>2957</v>
      </c>
      <c r="H424" s="25">
        <f t="shared" si="117"/>
        <v>2957</v>
      </c>
      <c r="I424" s="25">
        <f t="shared" si="117"/>
        <v>23229</v>
      </c>
      <c r="J424" s="25">
        <f t="shared" si="117"/>
        <v>23229</v>
      </c>
      <c r="K424" s="25">
        <f t="shared" si="117"/>
        <v>26186</v>
      </c>
      <c r="L424" s="25">
        <f t="shared" si="117"/>
        <v>26186</v>
      </c>
      <c r="M424" s="25">
        <f t="shared" si="117"/>
        <v>72022</v>
      </c>
    </row>
    <row r="425" spans="6:13" ht="12.75">
      <c r="F425" s="26"/>
      <c r="G425" s="26"/>
      <c r="H425" s="26"/>
      <c r="I425" s="26"/>
      <c r="J425" s="26"/>
      <c r="K425" s="26"/>
      <c r="L425" s="26"/>
      <c r="M425" s="26"/>
    </row>
    <row r="426" spans="4:13" ht="12.75" hidden="1">
      <c r="D426" s="24" t="s">
        <v>92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f aca="true" t="shared" si="118" ref="K426:L430">G426+I426</f>
        <v>0</v>
      </c>
      <c r="L426" s="25">
        <f t="shared" si="118"/>
        <v>0</v>
      </c>
      <c r="M426" s="25">
        <f>F426-K426</f>
        <v>0</v>
      </c>
    </row>
    <row r="427" spans="4:13" ht="12.75" hidden="1">
      <c r="D427" s="24" t="s">
        <v>44</v>
      </c>
      <c r="F427" s="25">
        <v>512</v>
      </c>
      <c r="G427" s="25">
        <v>512</v>
      </c>
      <c r="H427" s="25">
        <v>512</v>
      </c>
      <c r="I427" s="25">
        <v>0</v>
      </c>
      <c r="J427" s="25">
        <v>0</v>
      </c>
      <c r="K427" s="25">
        <f t="shared" si="118"/>
        <v>512</v>
      </c>
      <c r="L427" s="25">
        <f t="shared" si="118"/>
        <v>512</v>
      </c>
      <c r="M427" s="25">
        <f>F427-K427</f>
        <v>0</v>
      </c>
    </row>
    <row r="428" spans="4:13" ht="12.75" hidden="1">
      <c r="D428" s="24" t="s">
        <v>109</v>
      </c>
      <c r="F428" s="25">
        <v>-2308</v>
      </c>
      <c r="G428" s="25">
        <v>0</v>
      </c>
      <c r="H428" s="25">
        <v>0</v>
      </c>
      <c r="I428" s="25">
        <v>1440</v>
      </c>
      <c r="J428" s="25">
        <v>1440</v>
      </c>
      <c r="K428" s="25">
        <f t="shared" si="118"/>
        <v>1440</v>
      </c>
      <c r="L428" s="25">
        <f t="shared" si="118"/>
        <v>1440</v>
      </c>
      <c r="M428" s="25">
        <f>F428-K428</f>
        <v>-3748</v>
      </c>
    </row>
    <row r="429" spans="4:13" ht="12.75" hidden="1">
      <c r="D429" s="24" t="s">
        <v>94</v>
      </c>
      <c r="F429" s="25">
        <v>2456</v>
      </c>
      <c r="G429" s="25">
        <v>0</v>
      </c>
      <c r="H429" s="25">
        <v>0</v>
      </c>
      <c r="I429" s="25">
        <v>0</v>
      </c>
      <c r="J429" s="25">
        <v>0</v>
      </c>
      <c r="K429" s="25">
        <f t="shared" si="118"/>
        <v>0</v>
      </c>
      <c r="L429" s="25">
        <f t="shared" si="118"/>
        <v>0</v>
      </c>
      <c r="M429" s="25">
        <f>F429-K429</f>
        <v>2456</v>
      </c>
    </row>
    <row r="430" spans="4:13" ht="12.75" hidden="1">
      <c r="D430" s="24" t="s">
        <v>110</v>
      </c>
      <c r="F430" s="25">
        <v>10700</v>
      </c>
      <c r="G430" s="25">
        <v>0</v>
      </c>
      <c r="H430" s="25">
        <v>0</v>
      </c>
      <c r="I430" s="25">
        <v>10700</v>
      </c>
      <c r="J430" s="25">
        <v>10700</v>
      </c>
      <c r="K430" s="25">
        <f t="shared" si="118"/>
        <v>10700</v>
      </c>
      <c r="L430" s="25">
        <f t="shared" si="118"/>
        <v>10700</v>
      </c>
      <c r="M430" s="25">
        <f>F430-K430</f>
        <v>0</v>
      </c>
    </row>
    <row r="431" spans="6:13" ht="12.75" hidden="1">
      <c r="F431" s="26" t="s">
        <v>96</v>
      </c>
      <c r="G431" s="26" t="s">
        <v>96</v>
      </c>
      <c r="H431" s="26" t="s">
        <v>96</v>
      </c>
      <c r="I431" s="26" t="s">
        <v>96</v>
      </c>
      <c r="J431" s="26" t="s">
        <v>96</v>
      </c>
      <c r="K431" s="26" t="s">
        <v>96</v>
      </c>
      <c r="L431" s="26" t="s">
        <v>96</v>
      </c>
      <c r="M431" s="26" t="s">
        <v>96</v>
      </c>
    </row>
    <row r="432" spans="1:13" ht="12.75">
      <c r="A432" s="25">
        <f>A424+1</f>
        <v>54</v>
      </c>
      <c r="B432" s="24" t="s">
        <v>182</v>
      </c>
      <c r="F432" s="25">
        <f aca="true" t="shared" si="119" ref="F432:M432">SUM(F426:F430)</f>
        <v>11360</v>
      </c>
      <c r="G432" s="25">
        <f t="shared" si="119"/>
        <v>512</v>
      </c>
      <c r="H432" s="25">
        <f t="shared" si="119"/>
        <v>512</v>
      </c>
      <c r="I432" s="25">
        <f t="shared" si="119"/>
        <v>12140</v>
      </c>
      <c r="J432" s="25">
        <f t="shared" si="119"/>
        <v>12140</v>
      </c>
      <c r="K432" s="25">
        <f t="shared" si="119"/>
        <v>12652</v>
      </c>
      <c r="L432" s="25">
        <f t="shared" si="119"/>
        <v>12652</v>
      </c>
      <c r="M432" s="25">
        <f t="shared" si="119"/>
        <v>-1292</v>
      </c>
    </row>
    <row r="433" spans="6:13" ht="12.75">
      <c r="F433" s="26"/>
      <c r="G433" s="26"/>
      <c r="H433" s="26"/>
      <c r="I433" s="26"/>
      <c r="J433" s="26"/>
      <c r="K433" s="26"/>
      <c r="L433" s="26"/>
      <c r="M433" s="26"/>
    </row>
    <row r="434" spans="4:13" ht="12.75" hidden="1">
      <c r="D434" s="24" t="s">
        <v>92</v>
      </c>
      <c r="F434" s="25">
        <v>63916</v>
      </c>
      <c r="G434" s="25">
        <v>0</v>
      </c>
      <c r="H434" s="25">
        <v>0</v>
      </c>
      <c r="I434" s="25">
        <v>0</v>
      </c>
      <c r="J434" s="25">
        <v>0</v>
      </c>
      <c r="K434" s="25">
        <f aca="true" t="shared" si="120" ref="K434:L436">G434+I434</f>
        <v>0</v>
      </c>
      <c r="L434" s="25">
        <f t="shared" si="120"/>
        <v>0</v>
      </c>
      <c r="M434" s="25">
        <f>F434-K434</f>
        <v>63916</v>
      </c>
    </row>
    <row r="435" spans="4:13" ht="12.75" hidden="1">
      <c r="D435" s="24" t="s">
        <v>94</v>
      </c>
      <c r="F435" s="25">
        <v>295</v>
      </c>
      <c r="G435" s="25">
        <v>0</v>
      </c>
      <c r="H435" s="25">
        <v>0</v>
      </c>
      <c r="I435" s="25">
        <v>0</v>
      </c>
      <c r="J435" s="25">
        <v>0</v>
      </c>
      <c r="K435" s="25">
        <f t="shared" si="120"/>
        <v>0</v>
      </c>
      <c r="L435" s="25">
        <f t="shared" si="120"/>
        <v>0</v>
      </c>
      <c r="M435" s="25">
        <f>F435-K435</f>
        <v>295</v>
      </c>
    </row>
    <row r="436" spans="4:13" ht="12.75" hidden="1">
      <c r="D436" s="24" t="s">
        <v>183</v>
      </c>
      <c r="F436" s="25">
        <v>182</v>
      </c>
      <c r="G436" s="25">
        <v>0</v>
      </c>
      <c r="H436" s="25">
        <v>0</v>
      </c>
      <c r="I436" s="25">
        <v>0</v>
      </c>
      <c r="J436" s="25">
        <v>0</v>
      </c>
      <c r="K436" s="25">
        <f t="shared" si="120"/>
        <v>0</v>
      </c>
      <c r="L436" s="25">
        <f t="shared" si="120"/>
        <v>0</v>
      </c>
      <c r="M436" s="25">
        <f>F436-K436</f>
        <v>182</v>
      </c>
    </row>
    <row r="437" spans="6:13" ht="12.75" hidden="1">
      <c r="F437" s="26" t="s">
        <v>96</v>
      </c>
      <c r="G437" s="26" t="s">
        <v>96</v>
      </c>
      <c r="H437" s="26" t="s">
        <v>96</v>
      </c>
      <c r="I437" s="26" t="s">
        <v>96</v>
      </c>
      <c r="J437" s="26" t="s">
        <v>96</v>
      </c>
      <c r="K437" s="26" t="s">
        <v>96</v>
      </c>
      <c r="L437" s="26" t="s">
        <v>96</v>
      </c>
      <c r="M437" s="26" t="s">
        <v>96</v>
      </c>
    </row>
    <row r="438" spans="1:13" ht="12.75">
      <c r="A438" s="25">
        <f>A432+1</f>
        <v>55</v>
      </c>
      <c r="B438" s="24" t="s">
        <v>184</v>
      </c>
      <c r="F438" s="25">
        <f aca="true" t="shared" si="121" ref="F438:M438">SUM(F434:F436)</f>
        <v>64393</v>
      </c>
      <c r="G438" s="25">
        <f t="shared" si="121"/>
        <v>0</v>
      </c>
      <c r="H438" s="25">
        <f t="shared" si="121"/>
        <v>0</v>
      </c>
      <c r="I438" s="25">
        <f t="shared" si="121"/>
        <v>0</v>
      </c>
      <c r="J438" s="25">
        <f t="shared" si="121"/>
        <v>0</v>
      </c>
      <c r="K438" s="25">
        <f t="shared" si="121"/>
        <v>0</v>
      </c>
      <c r="L438" s="25">
        <f t="shared" si="121"/>
        <v>0</v>
      </c>
      <c r="M438" s="25">
        <f t="shared" si="121"/>
        <v>64393</v>
      </c>
    </row>
    <row r="439" spans="6:13" ht="12.75">
      <c r="F439" s="26"/>
      <c r="G439" s="26"/>
      <c r="H439" s="26"/>
      <c r="I439" s="26"/>
      <c r="J439" s="26"/>
      <c r="K439" s="26"/>
      <c r="L439" s="26"/>
      <c r="M439" s="26"/>
    </row>
    <row r="440" spans="4:13" ht="12.75" hidden="1">
      <c r="D440" s="24" t="s">
        <v>92</v>
      </c>
      <c r="F440" s="25">
        <v>45694</v>
      </c>
      <c r="G440" s="25">
        <v>0</v>
      </c>
      <c r="H440" s="25">
        <v>0</v>
      </c>
      <c r="I440" s="25">
        <v>0</v>
      </c>
      <c r="J440" s="25">
        <v>0</v>
      </c>
      <c r="K440" s="25">
        <f aca="true" t="shared" si="122" ref="K440:L443">G440+I440</f>
        <v>0</v>
      </c>
      <c r="L440" s="25">
        <f t="shared" si="122"/>
        <v>0</v>
      </c>
      <c r="M440" s="25">
        <f>F440-K440</f>
        <v>45694</v>
      </c>
    </row>
    <row r="441" spans="4:13" ht="12.75" hidden="1">
      <c r="D441" s="24" t="s">
        <v>44</v>
      </c>
      <c r="F441" s="25">
        <v>2147</v>
      </c>
      <c r="G441" s="25">
        <v>2147</v>
      </c>
      <c r="H441" s="25">
        <v>2147</v>
      </c>
      <c r="I441" s="25">
        <v>0</v>
      </c>
      <c r="J441" s="25">
        <v>0</v>
      </c>
      <c r="K441" s="25">
        <f t="shared" si="122"/>
        <v>2147</v>
      </c>
      <c r="L441" s="25">
        <f t="shared" si="122"/>
        <v>2147</v>
      </c>
      <c r="M441" s="25">
        <f>F441-K441</f>
        <v>0</v>
      </c>
    </row>
    <row r="442" spans="4:13" ht="12.75" hidden="1">
      <c r="D442" s="24" t="s">
        <v>109</v>
      </c>
      <c r="F442" s="25">
        <v>7676</v>
      </c>
      <c r="G442" s="25">
        <v>0</v>
      </c>
      <c r="H442" s="25">
        <v>0</v>
      </c>
      <c r="I442" s="25">
        <v>7567</v>
      </c>
      <c r="J442" s="25">
        <v>7567</v>
      </c>
      <c r="K442" s="25">
        <f t="shared" si="122"/>
        <v>7567</v>
      </c>
      <c r="L442" s="25">
        <f t="shared" si="122"/>
        <v>7567</v>
      </c>
      <c r="M442" s="25">
        <f>F442-K442</f>
        <v>109</v>
      </c>
    </row>
    <row r="443" spans="4:13" ht="12.75" hidden="1">
      <c r="D443" s="24" t="s">
        <v>110</v>
      </c>
      <c r="F443" s="25">
        <v>10613</v>
      </c>
      <c r="G443" s="25">
        <v>0</v>
      </c>
      <c r="H443" s="25">
        <v>0</v>
      </c>
      <c r="I443" s="25">
        <v>10700</v>
      </c>
      <c r="J443" s="25">
        <v>10700</v>
      </c>
      <c r="K443" s="25">
        <f t="shared" si="122"/>
        <v>10700</v>
      </c>
      <c r="L443" s="25">
        <f t="shared" si="122"/>
        <v>10700</v>
      </c>
      <c r="M443" s="25">
        <f>F443-K443</f>
        <v>-87</v>
      </c>
    </row>
    <row r="444" spans="6:13" ht="12.75" hidden="1">
      <c r="F444" s="26" t="s">
        <v>96</v>
      </c>
      <c r="G444" s="26" t="s">
        <v>96</v>
      </c>
      <c r="H444" s="26" t="s">
        <v>96</v>
      </c>
      <c r="I444" s="26" t="s">
        <v>96</v>
      </c>
      <c r="J444" s="26" t="s">
        <v>96</v>
      </c>
      <c r="K444" s="26" t="s">
        <v>96</v>
      </c>
      <c r="L444" s="26" t="s">
        <v>96</v>
      </c>
      <c r="M444" s="26" t="s">
        <v>96</v>
      </c>
    </row>
    <row r="445" spans="1:13" ht="12.75">
      <c r="A445" s="25">
        <f>A438+1</f>
        <v>56</v>
      </c>
      <c r="B445" s="24" t="s">
        <v>185</v>
      </c>
      <c r="F445" s="25">
        <f aca="true" t="shared" si="123" ref="F445:M445">SUM(F440:F443)</f>
        <v>66130</v>
      </c>
      <c r="G445" s="25">
        <f t="shared" si="123"/>
        <v>2147</v>
      </c>
      <c r="H445" s="25">
        <f t="shared" si="123"/>
        <v>2147</v>
      </c>
      <c r="I445" s="25">
        <f t="shared" si="123"/>
        <v>18267</v>
      </c>
      <c r="J445" s="25">
        <f t="shared" si="123"/>
        <v>18267</v>
      </c>
      <c r="K445" s="25">
        <f t="shared" si="123"/>
        <v>20414</v>
      </c>
      <c r="L445" s="25">
        <f t="shared" si="123"/>
        <v>20414</v>
      </c>
      <c r="M445" s="25">
        <f t="shared" si="123"/>
        <v>45716</v>
      </c>
    </row>
    <row r="446" spans="6:13" ht="12.75">
      <c r="F446" s="26"/>
      <c r="G446" s="26"/>
      <c r="H446" s="26"/>
      <c r="I446" s="26"/>
      <c r="J446" s="26"/>
      <c r="K446" s="26"/>
      <c r="L446" s="26"/>
      <c r="M446" s="26"/>
    </row>
    <row r="447" spans="4:13" ht="12.75" hidden="1">
      <c r="D447" s="24" t="s">
        <v>92</v>
      </c>
      <c r="F447" s="25">
        <v>1276</v>
      </c>
      <c r="G447" s="25">
        <v>0</v>
      </c>
      <c r="H447" s="25">
        <v>0</v>
      </c>
      <c r="I447" s="25">
        <v>0</v>
      </c>
      <c r="J447" s="25">
        <v>0</v>
      </c>
      <c r="K447" s="25">
        <f aca="true" t="shared" si="124" ref="K447:L449">G447+I447</f>
        <v>0</v>
      </c>
      <c r="L447" s="25">
        <f t="shared" si="124"/>
        <v>0</v>
      </c>
      <c r="M447" s="25">
        <f>F447-K447</f>
        <v>1276</v>
      </c>
    </row>
    <row r="448" spans="4:13" ht="12.75" hidden="1">
      <c r="D448" s="24" t="s">
        <v>44</v>
      </c>
      <c r="F448" s="25">
        <v>1281</v>
      </c>
      <c r="G448" s="25">
        <v>1281</v>
      </c>
      <c r="H448" s="25">
        <v>1281</v>
      </c>
      <c r="I448" s="25">
        <v>0</v>
      </c>
      <c r="J448" s="25">
        <v>0</v>
      </c>
      <c r="K448" s="25">
        <f t="shared" si="124"/>
        <v>1281</v>
      </c>
      <c r="L448" s="25">
        <f t="shared" si="124"/>
        <v>1281</v>
      </c>
      <c r="M448" s="25">
        <f>F448-K448</f>
        <v>0</v>
      </c>
    </row>
    <row r="449" spans="4:13" ht="12.75" hidden="1">
      <c r="D449" s="24" t="s">
        <v>175</v>
      </c>
      <c r="F449" s="25">
        <v>2680</v>
      </c>
      <c r="G449" s="25">
        <v>0</v>
      </c>
      <c r="H449" s="25">
        <v>0</v>
      </c>
      <c r="I449" s="25">
        <v>0</v>
      </c>
      <c r="J449" s="25">
        <v>0</v>
      </c>
      <c r="K449" s="25">
        <f t="shared" si="124"/>
        <v>0</v>
      </c>
      <c r="L449" s="25">
        <f t="shared" si="124"/>
        <v>0</v>
      </c>
      <c r="M449" s="25">
        <f>F449-K449</f>
        <v>2680</v>
      </c>
    </row>
    <row r="450" spans="6:13" ht="12.75" hidden="1">
      <c r="F450" s="26" t="s">
        <v>96</v>
      </c>
      <c r="G450" s="26" t="s">
        <v>96</v>
      </c>
      <c r="H450" s="26" t="s">
        <v>96</v>
      </c>
      <c r="I450" s="26" t="s">
        <v>96</v>
      </c>
      <c r="J450" s="26" t="s">
        <v>96</v>
      </c>
      <c r="K450" s="26" t="s">
        <v>96</v>
      </c>
      <c r="L450" s="26" t="s">
        <v>96</v>
      </c>
      <c r="M450" s="26" t="s">
        <v>96</v>
      </c>
    </row>
    <row r="451" spans="1:13" ht="12.75">
      <c r="A451" s="25">
        <f>A445+1</f>
        <v>57</v>
      </c>
      <c r="B451" s="24" t="s">
        <v>186</v>
      </c>
      <c r="F451" s="27">
        <f aca="true" t="shared" si="125" ref="F451:M451">SUM(F447:F449)</f>
        <v>5237</v>
      </c>
      <c r="G451" s="27">
        <f t="shared" si="125"/>
        <v>1281</v>
      </c>
      <c r="H451" s="27">
        <f t="shared" si="125"/>
        <v>1281</v>
      </c>
      <c r="I451" s="27">
        <f t="shared" si="125"/>
        <v>0</v>
      </c>
      <c r="J451" s="27">
        <f t="shared" si="125"/>
        <v>0</v>
      </c>
      <c r="K451" s="27">
        <f t="shared" si="125"/>
        <v>1281</v>
      </c>
      <c r="L451" s="27">
        <f t="shared" si="125"/>
        <v>1281</v>
      </c>
      <c r="M451" s="27">
        <f t="shared" si="125"/>
        <v>3956</v>
      </c>
    </row>
    <row r="452" spans="6:13" ht="12.75">
      <c r="F452" s="26"/>
      <c r="G452" s="26"/>
      <c r="H452" s="26"/>
      <c r="I452" s="26"/>
      <c r="J452" s="26"/>
      <c r="K452" s="26"/>
      <c r="L452" s="26"/>
      <c r="M452" s="26"/>
    </row>
    <row r="453" spans="2:13" ht="13.5" thickBot="1">
      <c r="B453" s="24" t="s">
        <v>187</v>
      </c>
      <c r="F453" s="28">
        <f aca="true" t="shared" si="126" ref="F453:M453">F451+F445+F438+F432+F424+F417+F410+F401+F393+F385+F376+F371+F366</f>
        <v>609503</v>
      </c>
      <c r="G453" s="28">
        <f t="shared" si="126"/>
        <v>150444</v>
      </c>
      <c r="H453" s="28">
        <f t="shared" si="126"/>
        <v>150444</v>
      </c>
      <c r="I453" s="28">
        <f t="shared" si="126"/>
        <v>90991</v>
      </c>
      <c r="J453" s="28">
        <f t="shared" si="126"/>
        <v>128708</v>
      </c>
      <c r="K453" s="28">
        <f t="shared" si="126"/>
        <v>241435</v>
      </c>
      <c r="L453" s="28">
        <f t="shared" si="126"/>
        <v>279152</v>
      </c>
      <c r="M453" s="28">
        <f t="shared" si="126"/>
        <v>368068</v>
      </c>
    </row>
    <row r="454" spans="6:13" ht="13.5" thickTop="1">
      <c r="F454" s="26"/>
      <c r="G454" s="26"/>
      <c r="H454" s="26"/>
      <c r="I454" s="26"/>
      <c r="J454" s="26"/>
      <c r="K454" s="26"/>
      <c r="L454" s="26"/>
      <c r="M454" s="26"/>
    </row>
    <row r="455" spans="2:13" ht="12.75">
      <c r="B455" s="20" t="s">
        <v>188</v>
      </c>
      <c r="F455" s="30">
        <f aca="true" t="shared" si="127" ref="F455:M455">F63+F101+F156+F267+F358+F453</f>
        <v>3417245</v>
      </c>
      <c r="G455" s="30">
        <f t="shared" si="127"/>
        <v>771828</v>
      </c>
      <c r="H455" s="30">
        <f t="shared" si="127"/>
        <v>771828</v>
      </c>
      <c r="I455" s="30">
        <f t="shared" si="127"/>
        <v>575660</v>
      </c>
      <c r="J455" s="30">
        <f t="shared" si="127"/>
        <v>635595</v>
      </c>
      <c r="K455" s="30">
        <f t="shared" si="127"/>
        <v>1347488</v>
      </c>
      <c r="L455" s="30">
        <f t="shared" si="127"/>
        <v>1407423</v>
      </c>
      <c r="M455" s="30">
        <f t="shared" si="127"/>
        <v>2069757</v>
      </c>
    </row>
    <row r="457" ht="12.75">
      <c r="A457" s="20" t="s">
        <v>189</v>
      </c>
    </row>
    <row r="458" spans="4:13" ht="12.75" hidden="1">
      <c r="D458" s="24" t="s">
        <v>92</v>
      </c>
      <c r="F458" s="25">
        <f>23610+17226</f>
        <v>40836</v>
      </c>
      <c r="G458" s="25">
        <f>13175+11400+6500</f>
        <v>31075</v>
      </c>
      <c r="H458" s="25">
        <f>13175+11400+6500</f>
        <v>31075</v>
      </c>
      <c r="I458" s="25">
        <v>1284</v>
      </c>
      <c r="J458" s="25">
        <f>4331-1</f>
        <v>4330</v>
      </c>
      <c r="K458" s="25">
        <f aca="true" t="shared" si="128" ref="K458:L461">G458+I458</f>
        <v>32359</v>
      </c>
      <c r="L458" s="25">
        <f t="shared" si="128"/>
        <v>35405</v>
      </c>
      <c r="M458" s="25">
        <f>F458-K458</f>
        <v>8477</v>
      </c>
    </row>
    <row r="459" spans="4:13" ht="12.75" hidden="1">
      <c r="D459" s="24" t="s">
        <v>44</v>
      </c>
      <c r="F459" s="25">
        <v>2118</v>
      </c>
      <c r="G459" s="25">
        <v>2118</v>
      </c>
      <c r="H459" s="25">
        <v>2118</v>
      </c>
      <c r="I459" s="25">
        <v>0</v>
      </c>
      <c r="J459" s="25">
        <v>0</v>
      </c>
      <c r="K459" s="25">
        <f t="shared" si="128"/>
        <v>2118</v>
      </c>
      <c r="L459" s="25">
        <f t="shared" si="128"/>
        <v>2118</v>
      </c>
      <c r="M459" s="25">
        <f>F459-K459</f>
        <v>0</v>
      </c>
    </row>
    <row r="460" spans="4:13" ht="12.75" hidden="1">
      <c r="D460" s="24" t="s">
        <v>175</v>
      </c>
      <c r="F460" s="25">
        <v>657</v>
      </c>
      <c r="G460" s="25">
        <v>0</v>
      </c>
      <c r="H460" s="25">
        <v>0</v>
      </c>
      <c r="I460" s="25">
        <v>0</v>
      </c>
      <c r="J460" s="25">
        <v>0</v>
      </c>
      <c r="K460" s="25">
        <f t="shared" si="128"/>
        <v>0</v>
      </c>
      <c r="L460" s="25">
        <f t="shared" si="128"/>
        <v>0</v>
      </c>
      <c r="M460" s="25">
        <f>F460-K460</f>
        <v>657</v>
      </c>
    </row>
    <row r="461" spans="4:13" ht="12.75" hidden="1">
      <c r="D461" s="24" t="s">
        <v>93</v>
      </c>
      <c r="F461" s="25">
        <v>14818</v>
      </c>
      <c r="G461" s="25">
        <v>0</v>
      </c>
      <c r="H461" s="25">
        <v>0</v>
      </c>
      <c r="I461" s="25">
        <v>3930</v>
      </c>
      <c r="J461" s="25">
        <v>6463</v>
      </c>
      <c r="K461" s="25">
        <f t="shared" si="128"/>
        <v>3930</v>
      </c>
      <c r="L461" s="25">
        <f t="shared" si="128"/>
        <v>6463</v>
      </c>
      <c r="M461" s="25">
        <f>F461-K461</f>
        <v>10888</v>
      </c>
    </row>
    <row r="462" spans="6:13" ht="12.75" hidden="1">
      <c r="F462" s="26" t="s">
        <v>96</v>
      </c>
      <c r="G462" s="26" t="s">
        <v>96</v>
      </c>
      <c r="H462" s="26" t="s">
        <v>96</v>
      </c>
      <c r="I462" s="26" t="s">
        <v>96</v>
      </c>
      <c r="J462" s="26" t="s">
        <v>96</v>
      </c>
      <c r="K462" s="26" t="s">
        <v>96</v>
      </c>
      <c r="L462" s="26" t="s">
        <v>96</v>
      </c>
      <c r="M462" s="26" t="s">
        <v>96</v>
      </c>
    </row>
    <row r="463" spans="1:13" ht="12.75">
      <c r="A463" s="25">
        <f>A451+1</f>
        <v>58</v>
      </c>
      <c r="B463" s="24" t="s">
        <v>190</v>
      </c>
      <c r="F463" s="25">
        <f aca="true" t="shared" si="129" ref="F463:M463">SUM(F458:F461)</f>
        <v>58429</v>
      </c>
      <c r="G463" s="25">
        <f t="shared" si="129"/>
        <v>33193</v>
      </c>
      <c r="H463" s="25">
        <f t="shared" si="129"/>
        <v>33193</v>
      </c>
      <c r="I463" s="25">
        <f t="shared" si="129"/>
        <v>5214</v>
      </c>
      <c r="J463" s="25">
        <f t="shared" si="129"/>
        <v>10793</v>
      </c>
      <c r="K463" s="25">
        <f t="shared" si="129"/>
        <v>38407</v>
      </c>
      <c r="L463" s="25">
        <f t="shared" si="129"/>
        <v>43986</v>
      </c>
      <c r="M463" s="25">
        <f t="shared" si="129"/>
        <v>20022</v>
      </c>
    </row>
    <row r="464" spans="6:13" ht="12.75" hidden="1">
      <c r="F464" s="26" t="s">
        <v>96</v>
      </c>
      <c r="G464" s="26" t="s">
        <v>96</v>
      </c>
      <c r="H464" s="26" t="s">
        <v>96</v>
      </c>
      <c r="I464" s="26" t="s">
        <v>96</v>
      </c>
      <c r="J464" s="26" t="s">
        <v>96</v>
      </c>
      <c r="K464" s="26" t="s">
        <v>96</v>
      </c>
      <c r="L464" s="26" t="s">
        <v>96</v>
      </c>
      <c r="M464" s="26" t="s">
        <v>96</v>
      </c>
    </row>
    <row r="465" spans="4:13" ht="12.75" hidden="1">
      <c r="D465" s="24" t="s">
        <v>92</v>
      </c>
      <c r="F465" s="25">
        <v>5314</v>
      </c>
      <c r="G465" s="25">
        <v>0</v>
      </c>
      <c r="H465" s="25">
        <v>0</v>
      </c>
      <c r="I465" s="25">
        <v>0</v>
      </c>
      <c r="J465" s="25">
        <v>0</v>
      </c>
      <c r="K465" s="25">
        <f aca="true" t="shared" si="130" ref="K465:L467">G465+I465</f>
        <v>0</v>
      </c>
      <c r="L465" s="25">
        <f t="shared" si="130"/>
        <v>0</v>
      </c>
      <c r="M465" s="25">
        <f>F465-K465</f>
        <v>5314</v>
      </c>
    </row>
    <row r="466" spans="4:13" ht="12.75" hidden="1">
      <c r="D466" s="24" t="s">
        <v>44</v>
      </c>
      <c r="F466" s="25">
        <v>1380</v>
      </c>
      <c r="G466" s="25">
        <v>1380</v>
      </c>
      <c r="H466" s="25">
        <v>1380</v>
      </c>
      <c r="I466" s="25">
        <v>0</v>
      </c>
      <c r="J466" s="25">
        <v>0</v>
      </c>
      <c r="K466" s="25">
        <f t="shared" si="130"/>
        <v>1380</v>
      </c>
      <c r="L466" s="25">
        <f t="shared" si="130"/>
        <v>1380</v>
      </c>
      <c r="M466" s="25">
        <f>F466-K466</f>
        <v>0</v>
      </c>
    </row>
    <row r="467" spans="4:13" ht="12.75" hidden="1">
      <c r="D467" s="24" t="s">
        <v>109</v>
      </c>
      <c r="F467" s="25">
        <v>293</v>
      </c>
      <c r="G467" s="25">
        <v>0</v>
      </c>
      <c r="H467" s="25">
        <v>0</v>
      </c>
      <c r="I467" s="25">
        <v>0</v>
      </c>
      <c r="J467" s="25">
        <v>0</v>
      </c>
      <c r="K467" s="25">
        <f t="shared" si="130"/>
        <v>0</v>
      </c>
      <c r="L467" s="25">
        <f t="shared" si="130"/>
        <v>0</v>
      </c>
      <c r="M467" s="25">
        <f>F467-K467</f>
        <v>293</v>
      </c>
    </row>
    <row r="468" spans="6:13" ht="12.75" hidden="1">
      <c r="F468" s="26" t="s">
        <v>96</v>
      </c>
      <c r="G468" s="26" t="s">
        <v>96</v>
      </c>
      <c r="H468" s="26" t="s">
        <v>96</v>
      </c>
      <c r="I468" s="26" t="s">
        <v>96</v>
      </c>
      <c r="J468" s="26" t="s">
        <v>96</v>
      </c>
      <c r="K468" s="26" t="s">
        <v>96</v>
      </c>
      <c r="L468" s="26" t="s">
        <v>96</v>
      </c>
      <c r="M468" s="26" t="s">
        <v>96</v>
      </c>
    </row>
    <row r="469" spans="6:13" ht="12.75">
      <c r="F469" s="26"/>
      <c r="G469" s="26"/>
      <c r="H469" s="26"/>
      <c r="I469" s="26"/>
      <c r="J469" s="26"/>
      <c r="K469" s="26"/>
      <c r="L469" s="26"/>
      <c r="M469" s="26"/>
    </row>
    <row r="470" spans="1:13" ht="12.75">
      <c r="A470" s="25">
        <f>A463+1</f>
        <v>59</v>
      </c>
      <c r="B470" s="24" t="s">
        <v>191</v>
      </c>
      <c r="F470" s="25">
        <f aca="true" t="shared" si="131" ref="F470:M470">SUM(F465:F467)</f>
        <v>6987</v>
      </c>
      <c r="G470" s="25">
        <f t="shared" si="131"/>
        <v>1380</v>
      </c>
      <c r="H470" s="25">
        <f t="shared" si="131"/>
        <v>1380</v>
      </c>
      <c r="I470" s="25">
        <f t="shared" si="131"/>
        <v>0</v>
      </c>
      <c r="J470" s="25">
        <f t="shared" si="131"/>
        <v>0</v>
      </c>
      <c r="K470" s="25">
        <f t="shared" si="131"/>
        <v>1380</v>
      </c>
      <c r="L470" s="25">
        <f t="shared" si="131"/>
        <v>1380</v>
      </c>
      <c r="M470" s="25">
        <f t="shared" si="131"/>
        <v>5607</v>
      </c>
    </row>
    <row r="471" spans="6:13" ht="12.75">
      <c r="F471" s="26"/>
      <c r="G471" s="26"/>
      <c r="H471" s="26"/>
      <c r="I471" s="26"/>
      <c r="J471" s="26"/>
      <c r="K471" s="26"/>
      <c r="L471" s="26"/>
      <c r="M471" s="26"/>
    </row>
    <row r="472" spans="4:13" ht="12.75" hidden="1">
      <c r="D472" s="24" t="s">
        <v>92</v>
      </c>
      <c r="F472" s="25">
        <v>36585</v>
      </c>
      <c r="G472" s="25">
        <v>0</v>
      </c>
      <c r="H472" s="25">
        <v>0</v>
      </c>
      <c r="I472" s="25">
        <v>0</v>
      </c>
      <c r="J472" s="25">
        <v>0</v>
      </c>
      <c r="K472" s="25">
        <f aca="true" t="shared" si="132" ref="K472:L475">G472+I472</f>
        <v>0</v>
      </c>
      <c r="L472" s="25">
        <f t="shared" si="132"/>
        <v>0</v>
      </c>
      <c r="M472" s="25">
        <f>F472-K472</f>
        <v>36585</v>
      </c>
    </row>
    <row r="473" spans="4:13" ht="12.75" hidden="1">
      <c r="D473" s="24" t="s">
        <v>44</v>
      </c>
      <c r="F473" s="25">
        <v>2099</v>
      </c>
      <c r="G473" s="25">
        <v>2099</v>
      </c>
      <c r="H473" s="25">
        <v>2099</v>
      </c>
      <c r="I473" s="25">
        <v>0</v>
      </c>
      <c r="J473" s="25">
        <v>0</v>
      </c>
      <c r="K473" s="25">
        <f t="shared" si="132"/>
        <v>2099</v>
      </c>
      <c r="L473" s="25">
        <f t="shared" si="132"/>
        <v>2099</v>
      </c>
      <c r="M473" s="25">
        <f>F473-K473</f>
        <v>0</v>
      </c>
    </row>
    <row r="474" spans="4:13" ht="12.75" hidden="1">
      <c r="D474" s="24" t="s">
        <v>93</v>
      </c>
      <c r="F474" s="25">
        <v>25517</v>
      </c>
      <c r="G474" s="25">
        <v>0</v>
      </c>
      <c r="H474" s="25">
        <v>0</v>
      </c>
      <c r="I474" s="25">
        <v>3011</v>
      </c>
      <c r="J474" s="25">
        <v>3011</v>
      </c>
      <c r="K474" s="25">
        <f t="shared" si="132"/>
        <v>3011</v>
      </c>
      <c r="L474" s="25">
        <f t="shared" si="132"/>
        <v>3011</v>
      </c>
      <c r="M474" s="25">
        <f>F474-K474</f>
        <v>22506</v>
      </c>
    </row>
    <row r="475" spans="4:13" ht="12.75" hidden="1">
      <c r="D475" s="24" t="s">
        <v>94</v>
      </c>
      <c r="F475" s="25">
        <v>1352</v>
      </c>
      <c r="G475" s="25">
        <v>0</v>
      </c>
      <c r="H475" s="25">
        <v>0</v>
      </c>
      <c r="I475" s="25">
        <v>0</v>
      </c>
      <c r="J475" s="25">
        <v>0</v>
      </c>
      <c r="K475" s="25">
        <f t="shared" si="132"/>
        <v>0</v>
      </c>
      <c r="L475" s="25">
        <f t="shared" si="132"/>
        <v>0</v>
      </c>
      <c r="M475" s="25">
        <f>F475-K475</f>
        <v>1352</v>
      </c>
    </row>
    <row r="476" spans="6:13" ht="12.75" hidden="1">
      <c r="F476" s="26" t="s">
        <v>96</v>
      </c>
      <c r="G476" s="26" t="s">
        <v>96</v>
      </c>
      <c r="H476" s="26" t="s">
        <v>96</v>
      </c>
      <c r="I476" s="26" t="s">
        <v>96</v>
      </c>
      <c r="J476" s="26" t="s">
        <v>96</v>
      </c>
      <c r="K476" s="26" t="s">
        <v>96</v>
      </c>
      <c r="L476" s="26" t="s">
        <v>96</v>
      </c>
      <c r="M476" s="26" t="s">
        <v>96</v>
      </c>
    </row>
    <row r="477" spans="1:13" ht="12.75">
      <c r="A477" s="25">
        <f>A470+1</f>
        <v>60</v>
      </c>
      <c r="B477" s="24" t="s">
        <v>192</v>
      </c>
      <c r="F477" s="25">
        <f aca="true" t="shared" si="133" ref="F477:M477">SUM(F472:F475)</f>
        <v>65553</v>
      </c>
      <c r="G477" s="25">
        <f t="shared" si="133"/>
        <v>2099</v>
      </c>
      <c r="H477" s="25">
        <f t="shared" si="133"/>
        <v>2099</v>
      </c>
      <c r="I477" s="25">
        <f t="shared" si="133"/>
        <v>3011</v>
      </c>
      <c r="J477" s="25">
        <f t="shared" si="133"/>
        <v>3011</v>
      </c>
      <c r="K477" s="25">
        <f t="shared" si="133"/>
        <v>5110</v>
      </c>
      <c r="L477" s="25">
        <f t="shared" si="133"/>
        <v>5110</v>
      </c>
      <c r="M477" s="25">
        <f t="shared" si="133"/>
        <v>60443</v>
      </c>
    </row>
    <row r="478" spans="6:13" ht="12.75">
      <c r="F478" s="26"/>
      <c r="G478" s="26"/>
      <c r="H478" s="26"/>
      <c r="I478" s="26"/>
      <c r="J478" s="26"/>
      <c r="K478" s="26"/>
      <c r="L478" s="26"/>
      <c r="M478" s="26"/>
    </row>
    <row r="479" spans="4:13" ht="12.75" hidden="1">
      <c r="D479" s="24" t="s">
        <v>92</v>
      </c>
      <c r="F479" s="25">
        <v>6670</v>
      </c>
      <c r="G479" s="25">
        <v>0</v>
      </c>
      <c r="H479" s="25">
        <v>0</v>
      </c>
      <c r="I479" s="25">
        <f>6670-34</f>
        <v>6636</v>
      </c>
      <c r="J479" s="25">
        <v>6636</v>
      </c>
      <c r="K479" s="25">
        <f aca="true" t="shared" si="134" ref="K479:L484">G479+I479</f>
        <v>6636</v>
      </c>
      <c r="L479" s="25">
        <f t="shared" si="134"/>
        <v>6636</v>
      </c>
      <c r="M479" s="25">
        <f aca="true" t="shared" si="135" ref="M479:M484">F479-K479</f>
        <v>34</v>
      </c>
    </row>
    <row r="480" spans="4:13" ht="12.75" hidden="1">
      <c r="D480" s="24" t="s">
        <v>44</v>
      </c>
      <c r="F480" s="25">
        <v>2191</v>
      </c>
      <c r="G480" s="25">
        <v>2191</v>
      </c>
      <c r="H480" s="25">
        <v>2191</v>
      </c>
      <c r="I480" s="25">
        <v>0</v>
      </c>
      <c r="J480" s="25">
        <v>0</v>
      </c>
      <c r="K480" s="25">
        <f t="shared" si="134"/>
        <v>2191</v>
      </c>
      <c r="L480" s="25">
        <f t="shared" si="134"/>
        <v>2191</v>
      </c>
      <c r="M480" s="25">
        <f t="shared" si="135"/>
        <v>0</v>
      </c>
    </row>
    <row r="481" spans="4:13" ht="12.75" hidden="1">
      <c r="D481" s="24" t="s">
        <v>93</v>
      </c>
      <c r="F481" s="25">
        <f>3751+170.15</f>
        <v>3921.15</v>
      </c>
      <c r="G481" s="25">
        <v>0</v>
      </c>
      <c r="H481" s="25">
        <v>0</v>
      </c>
      <c r="I481" s="25">
        <v>4283</v>
      </c>
      <c r="J481" s="25">
        <v>4283</v>
      </c>
      <c r="K481" s="25">
        <f t="shared" si="134"/>
        <v>4283</v>
      </c>
      <c r="L481" s="25">
        <f t="shared" si="134"/>
        <v>4283</v>
      </c>
      <c r="M481" s="25">
        <f t="shared" si="135"/>
        <v>-361.8499999999999</v>
      </c>
    </row>
    <row r="482" spans="4:13" ht="12.75" hidden="1">
      <c r="D482" s="24" t="s">
        <v>94</v>
      </c>
      <c r="F482" s="25">
        <v>351</v>
      </c>
      <c r="G482" s="25">
        <v>0</v>
      </c>
      <c r="H482" s="25">
        <v>0</v>
      </c>
      <c r="I482" s="25">
        <v>0</v>
      </c>
      <c r="J482" s="25">
        <v>0</v>
      </c>
      <c r="K482" s="25">
        <f t="shared" si="134"/>
        <v>0</v>
      </c>
      <c r="L482" s="25">
        <f t="shared" si="134"/>
        <v>0</v>
      </c>
      <c r="M482" s="25">
        <f t="shared" si="135"/>
        <v>351</v>
      </c>
    </row>
    <row r="483" spans="4:13" ht="12.75" hidden="1">
      <c r="D483" s="24" t="s">
        <v>95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f t="shared" si="134"/>
        <v>0</v>
      </c>
      <c r="L483" s="25">
        <f t="shared" si="134"/>
        <v>0</v>
      </c>
      <c r="M483" s="25">
        <f t="shared" si="135"/>
        <v>0</v>
      </c>
    </row>
    <row r="484" spans="4:13" ht="12.75" hidden="1">
      <c r="D484" s="24" t="s">
        <v>105</v>
      </c>
      <c r="F484" s="25">
        <v>10000</v>
      </c>
      <c r="G484" s="25">
        <v>6791</v>
      </c>
      <c r="H484" s="25">
        <v>6791</v>
      </c>
      <c r="I484" s="25">
        <v>0</v>
      </c>
      <c r="J484" s="25">
        <v>0</v>
      </c>
      <c r="K484" s="25">
        <f t="shared" si="134"/>
        <v>6791</v>
      </c>
      <c r="L484" s="25">
        <f t="shared" si="134"/>
        <v>6791</v>
      </c>
      <c r="M484" s="25">
        <f t="shared" si="135"/>
        <v>3209</v>
      </c>
    </row>
    <row r="485" spans="6:13" ht="12.75" hidden="1">
      <c r="F485" s="26" t="s">
        <v>96</v>
      </c>
      <c r="G485" s="26" t="s">
        <v>96</v>
      </c>
      <c r="H485" s="26" t="s">
        <v>96</v>
      </c>
      <c r="I485" s="26" t="s">
        <v>96</v>
      </c>
      <c r="J485" s="26" t="s">
        <v>96</v>
      </c>
      <c r="K485" s="26" t="s">
        <v>96</v>
      </c>
      <c r="L485" s="26" t="s">
        <v>96</v>
      </c>
      <c r="M485" s="26" t="s">
        <v>96</v>
      </c>
    </row>
    <row r="486" spans="1:13" ht="12.75">
      <c r="A486" s="25">
        <f>A477+1</f>
        <v>61</v>
      </c>
      <c r="B486" s="24" t="s">
        <v>193</v>
      </c>
      <c r="F486" s="25">
        <f aca="true" t="shared" si="136" ref="F486:M486">SUM(F479:F484)</f>
        <v>23133.15</v>
      </c>
      <c r="G486" s="25">
        <f t="shared" si="136"/>
        <v>8982</v>
      </c>
      <c r="H486" s="25">
        <f t="shared" si="136"/>
        <v>8982</v>
      </c>
      <c r="I486" s="25">
        <f t="shared" si="136"/>
        <v>10919</v>
      </c>
      <c r="J486" s="25">
        <f t="shared" si="136"/>
        <v>10919</v>
      </c>
      <c r="K486" s="25">
        <f t="shared" si="136"/>
        <v>19901</v>
      </c>
      <c r="L486" s="25">
        <f t="shared" si="136"/>
        <v>19901</v>
      </c>
      <c r="M486" s="25">
        <f t="shared" si="136"/>
        <v>3232.15</v>
      </c>
    </row>
    <row r="487" spans="6:13" ht="12.75">
      <c r="F487" s="26"/>
      <c r="G487" s="26"/>
      <c r="H487" s="26"/>
      <c r="I487" s="26"/>
      <c r="J487" s="26"/>
      <c r="K487" s="26"/>
      <c r="L487" s="26"/>
      <c r="M487" s="26"/>
    </row>
    <row r="488" spans="4:13" ht="12.75" hidden="1">
      <c r="D488" s="24" t="s">
        <v>92</v>
      </c>
      <c r="F488" s="25">
        <v>17806</v>
      </c>
      <c r="G488" s="25">
        <v>0</v>
      </c>
      <c r="H488" s="25">
        <v>0</v>
      </c>
      <c r="I488" s="25">
        <v>0</v>
      </c>
      <c r="J488" s="25">
        <v>0</v>
      </c>
      <c r="K488" s="25">
        <f aca="true" t="shared" si="137" ref="K488:L490">G488+I488</f>
        <v>0</v>
      </c>
      <c r="L488" s="25">
        <f t="shared" si="137"/>
        <v>0</v>
      </c>
      <c r="M488" s="25">
        <f>F488-K488</f>
        <v>17806</v>
      </c>
    </row>
    <row r="489" spans="4:13" ht="12.75" hidden="1">
      <c r="D489" s="24" t="s">
        <v>44</v>
      </c>
      <c r="F489" s="25">
        <v>2108</v>
      </c>
      <c r="G489" s="25">
        <v>2108</v>
      </c>
      <c r="H489" s="25">
        <v>2108</v>
      </c>
      <c r="I489" s="25">
        <v>0</v>
      </c>
      <c r="J489" s="25">
        <v>0</v>
      </c>
      <c r="K489" s="25">
        <f t="shared" si="137"/>
        <v>2108</v>
      </c>
      <c r="L489" s="25">
        <f t="shared" si="137"/>
        <v>2108</v>
      </c>
      <c r="M489" s="25">
        <f>F489-K489</f>
        <v>0</v>
      </c>
    </row>
    <row r="490" spans="4:13" ht="12.75" hidden="1">
      <c r="D490" s="24" t="s">
        <v>93</v>
      </c>
      <c r="F490" s="25">
        <v>758</v>
      </c>
      <c r="G490" s="25">
        <v>0</v>
      </c>
      <c r="H490" s="25">
        <v>0</v>
      </c>
      <c r="I490" s="25">
        <v>0</v>
      </c>
      <c r="J490" s="25">
        <v>0</v>
      </c>
      <c r="K490" s="25">
        <f t="shared" si="137"/>
        <v>0</v>
      </c>
      <c r="L490" s="25">
        <f t="shared" si="137"/>
        <v>0</v>
      </c>
      <c r="M490" s="25">
        <f>F490-K490</f>
        <v>758</v>
      </c>
    </row>
    <row r="491" spans="6:13" ht="12.75" hidden="1">
      <c r="F491" s="26" t="s">
        <v>96</v>
      </c>
      <c r="G491" s="26" t="s">
        <v>96</v>
      </c>
      <c r="H491" s="26" t="s">
        <v>96</v>
      </c>
      <c r="I491" s="26" t="s">
        <v>96</v>
      </c>
      <c r="J491" s="26" t="s">
        <v>96</v>
      </c>
      <c r="K491" s="26" t="s">
        <v>96</v>
      </c>
      <c r="L491" s="26" t="s">
        <v>96</v>
      </c>
      <c r="M491" s="26" t="s">
        <v>96</v>
      </c>
    </row>
    <row r="492" spans="1:13" ht="12.75">
      <c r="A492" s="25">
        <f>A486+1</f>
        <v>62</v>
      </c>
      <c r="B492" s="24" t="s">
        <v>194</v>
      </c>
      <c r="F492" s="25">
        <f aca="true" t="shared" si="138" ref="F492:M492">SUM(F488:F490)</f>
        <v>20672</v>
      </c>
      <c r="G492" s="25">
        <f t="shared" si="138"/>
        <v>2108</v>
      </c>
      <c r="H492" s="25">
        <f t="shared" si="138"/>
        <v>2108</v>
      </c>
      <c r="I492" s="25">
        <f t="shared" si="138"/>
        <v>0</v>
      </c>
      <c r="J492" s="25">
        <f t="shared" si="138"/>
        <v>0</v>
      </c>
      <c r="K492" s="25">
        <f t="shared" si="138"/>
        <v>2108</v>
      </c>
      <c r="L492" s="25">
        <f t="shared" si="138"/>
        <v>2108</v>
      </c>
      <c r="M492" s="25">
        <f t="shared" si="138"/>
        <v>18564</v>
      </c>
    </row>
    <row r="493" spans="6:13" ht="12.75">
      <c r="F493" s="26"/>
      <c r="G493" s="26"/>
      <c r="H493" s="26"/>
      <c r="I493" s="26"/>
      <c r="J493" s="26"/>
      <c r="K493" s="26"/>
      <c r="L493" s="26"/>
      <c r="M493" s="26"/>
    </row>
    <row r="494" spans="4:13" ht="12.75" hidden="1">
      <c r="D494" s="24" t="s">
        <v>92</v>
      </c>
      <c r="F494" s="25">
        <v>18120</v>
      </c>
      <c r="G494" s="25">
        <v>0</v>
      </c>
      <c r="H494" s="25">
        <v>0</v>
      </c>
      <c r="I494" s="25">
        <v>0</v>
      </c>
      <c r="J494" s="25">
        <v>0</v>
      </c>
      <c r="K494" s="25">
        <f aca="true" t="shared" si="139" ref="K494:L498">G494+I494</f>
        <v>0</v>
      </c>
      <c r="L494" s="25">
        <f t="shared" si="139"/>
        <v>0</v>
      </c>
      <c r="M494" s="25">
        <f>F494-K494</f>
        <v>18120</v>
      </c>
    </row>
    <row r="495" spans="4:13" ht="12.75" hidden="1">
      <c r="D495" s="24" t="s">
        <v>44</v>
      </c>
      <c r="F495" s="25">
        <v>2880</v>
      </c>
      <c r="G495" s="25">
        <v>2880</v>
      </c>
      <c r="H495" s="25">
        <v>2880</v>
      </c>
      <c r="I495" s="25">
        <v>0</v>
      </c>
      <c r="J495" s="25">
        <v>0</v>
      </c>
      <c r="K495" s="25">
        <f t="shared" si="139"/>
        <v>2880</v>
      </c>
      <c r="L495" s="25">
        <f t="shared" si="139"/>
        <v>2880</v>
      </c>
      <c r="M495" s="25">
        <f>F495-K495</f>
        <v>0</v>
      </c>
    </row>
    <row r="496" spans="4:13" ht="12.75" hidden="1">
      <c r="D496" s="24" t="s">
        <v>109</v>
      </c>
      <c r="F496" s="25">
        <v>-5428</v>
      </c>
      <c r="G496" s="25">
        <v>0</v>
      </c>
      <c r="H496" s="25">
        <v>0</v>
      </c>
      <c r="I496" s="25">
        <v>9903</v>
      </c>
      <c r="J496" s="25">
        <v>9903</v>
      </c>
      <c r="K496" s="25">
        <f t="shared" si="139"/>
        <v>9903</v>
      </c>
      <c r="L496" s="25">
        <f t="shared" si="139"/>
        <v>9903</v>
      </c>
      <c r="M496" s="25">
        <f>F496-K496</f>
        <v>-15331</v>
      </c>
    </row>
    <row r="497" spans="4:13" ht="12.75" hidden="1">
      <c r="D497" s="24" t="s">
        <v>94</v>
      </c>
      <c r="F497" s="25">
        <v>2516</v>
      </c>
      <c r="G497" s="25">
        <v>0</v>
      </c>
      <c r="H497" s="25">
        <v>0</v>
      </c>
      <c r="I497" s="25">
        <v>0</v>
      </c>
      <c r="J497" s="25">
        <v>0</v>
      </c>
      <c r="K497" s="25">
        <f t="shared" si="139"/>
        <v>0</v>
      </c>
      <c r="L497" s="25">
        <f t="shared" si="139"/>
        <v>0</v>
      </c>
      <c r="M497" s="25">
        <f>F497-K497</f>
        <v>2516</v>
      </c>
    </row>
    <row r="498" spans="4:13" ht="12.75" hidden="1">
      <c r="D498" s="24" t="s">
        <v>110</v>
      </c>
      <c r="F498" s="25">
        <v>1422</v>
      </c>
      <c r="G498" s="25">
        <v>0</v>
      </c>
      <c r="H498" s="25">
        <v>0</v>
      </c>
      <c r="I498" s="25">
        <v>5096</v>
      </c>
      <c r="J498" s="25">
        <v>5096</v>
      </c>
      <c r="K498" s="25">
        <f t="shared" si="139"/>
        <v>5096</v>
      </c>
      <c r="L498" s="25">
        <f t="shared" si="139"/>
        <v>5096</v>
      </c>
      <c r="M498" s="25">
        <f>F498-K498</f>
        <v>-3674</v>
      </c>
    </row>
    <row r="499" spans="6:13" ht="12.75" hidden="1">
      <c r="F499" s="26" t="s">
        <v>96</v>
      </c>
      <c r="G499" s="26" t="s">
        <v>96</v>
      </c>
      <c r="H499" s="26" t="s">
        <v>96</v>
      </c>
      <c r="I499" s="26" t="s">
        <v>96</v>
      </c>
      <c r="J499" s="26" t="s">
        <v>96</v>
      </c>
      <c r="K499" s="26" t="s">
        <v>96</v>
      </c>
      <c r="L499" s="26" t="s">
        <v>96</v>
      </c>
      <c r="M499" s="26" t="s">
        <v>96</v>
      </c>
    </row>
    <row r="500" spans="1:13" ht="12.75">
      <c r="A500" s="25">
        <f>A492+1</f>
        <v>63</v>
      </c>
      <c r="B500" s="24" t="s">
        <v>195</v>
      </c>
      <c r="F500" s="25">
        <f aca="true" t="shared" si="140" ref="F500:M500">SUM(F494:F498)</f>
        <v>19510</v>
      </c>
      <c r="G500" s="25">
        <f t="shared" si="140"/>
        <v>2880</v>
      </c>
      <c r="H500" s="25">
        <f t="shared" si="140"/>
        <v>2880</v>
      </c>
      <c r="I500" s="25">
        <f t="shared" si="140"/>
        <v>14999</v>
      </c>
      <c r="J500" s="25">
        <f t="shared" si="140"/>
        <v>14999</v>
      </c>
      <c r="K500" s="25">
        <f t="shared" si="140"/>
        <v>17879</v>
      </c>
      <c r="L500" s="25">
        <f t="shared" si="140"/>
        <v>17879</v>
      </c>
      <c r="M500" s="25">
        <f t="shared" si="140"/>
        <v>1631</v>
      </c>
    </row>
    <row r="501" spans="6:13" ht="12.75">
      <c r="F501" s="26"/>
      <c r="G501" s="26"/>
      <c r="H501" s="26"/>
      <c r="I501" s="26"/>
      <c r="J501" s="26"/>
      <c r="K501" s="26"/>
      <c r="L501" s="26"/>
      <c r="M501" s="26"/>
    </row>
    <row r="502" spans="4:13" ht="12.75" hidden="1">
      <c r="D502" s="24" t="s">
        <v>92</v>
      </c>
      <c r="F502" s="25">
        <v>390</v>
      </c>
      <c r="G502" s="25">
        <v>0</v>
      </c>
      <c r="H502" s="25">
        <v>0</v>
      </c>
      <c r="I502" s="25">
        <f>50+88</f>
        <v>138</v>
      </c>
      <c r="J502" s="25">
        <v>138</v>
      </c>
      <c r="K502" s="25">
        <f aca="true" t="shared" si="141" ref="K502:L505">G502+I502</f>
        <v>138</v>
      </c>
      <c r="L502" s="25">
        <f t="shared" si="141"/>
        <v>138</v>
      </c>
      <c r="M502" s="25">
        <f>F502-K502</f>
        <v>252</v>
      </c>
    </row>
    <row r="503" spans="4:13" ht="12.75" hidden="1">
      <c r="D503" s="24" t="s">
        <v>44</v>
      </c>
      <c r="F503" s="25">
        <v>1049</v>
      </c>
      <c r="G503" s="25">
        <v>1049</v>
      </c>
      <c r="H503" s="25">
        <v>1049</v>
      </c>
      <c r="I503" s="25">
        <v>0</v>
      </c>
      <c r="J503" s="25">
        <v>0</v>
      </c>
      <c r="K503" s="25">
        <f t="shared" si="141"/>
        <v>1049</v>
      </c>
      <c r="L503" s="25">
        <f t="shared" si="141"/>
        <v>1049</v>
      </c>
      <c r="M503" s="25">
        <f>F503-K503</f>
        <v>0</v>
      </c>
    </row>
    <row r="504" spans="4:13" ht="12.75" hidden="1">
      <c r="D504" s="24" t="s">
        <v>93</v>
      </c>
      <c r="F504" s="25">
        <v>8999</v>
      </c>
      <c r="G504" s="25">
        <v>0</v>
      </c>
      <c r="H504" s="25">
        <v>0</v>
      </c>
      <c r="I504" s="25">
        <v>0</v>
      </c>
      <c r="J504" s="25">
        <v>0</v>
      </c>
      <c r="K504" s="25">
        <f t="shared" si="141"/>
        <v>0</v>
      </c>
      <c r="L504" s="25">
        <f t="shared" si="141"/>
        <v>0</v>
      </c>
      <c r="M504" s="25">
        <f>F504-K504</f>
        <v>8999</v>
      </c>
    </row>
    <row r="505" spans="4:13" ht="12.75" hidden="1">
      <c r="D505" s="24" t="s">
        <v>95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f t="shared" si="141"/>
        <v>0</v>
      </c>
      <c r="L505" s="25">
        <f t="shared" si="141"/>
        <v>0</v>
      </c>
      <c r="M505" s="25">
        <f>F505-K505</f>
        <v>0</v>
      </c>
    </row>
    <row r="506" spans="6:13" ht="12.75" hidden="1">
      <c r="F506" s="26" t="s">
        <v>96</v>
      </c>
      <c r="G506" s="26" t="s">
        <v>96</v>
      </c>
      <c r="H506" s="26" t="s">
        <v>96</v>
      </c>
      <c r="I506" s="26" t="s">
        <v>96</v>
      </c>
      <c r="J506" s="26" t="s">
        <v>96</v>
      </c>
      <c r="K506" s="26" t="s">
        <v>96</v>
      </c>
      <c r="L506" s="26" t="s">
        <v>96</v>
      </c>
      <c r="M506" s="26" t="s">
        <v>96</v>
      </c>
    </row>
    <row r="507" spans="1:13" ht="12.75">
      <c r="A507" s="25">
        <f>A500+1</f>
        <v>64</v>
      </c>
      <c r="B507" s="24" t="s">
        <v>196</v>
      </c>
      <c r="F507" s="25">
        <f aca="true" t="shared" si="142" ref="F507:M507">SUM(F502:F506)</f>
        <v>10438</v>
      </c>
      <c r="G507" s="25">
        <f t="shared" si="142"/>
        <v>1049</v>
      </c>
      <c r="H507" s="25">
        <f t="shared" si="142"/>
        <v>1049</v>
      </c>
      <c r="I507" s="25">
        <f t="shared" si="142"/>
        <v>138</v>
      </c>
      <c r="J507" s="25">
        <f t="shared" si="142"/>
        <v>138</v>
      </c>
      <c r="K507" s="25">
        <f t="shared" si="142"/>
        <v>1187</v>
      </c>
      <c r="L507" s="25">
        <f t="shared" si="142"/>
        <v>1187</v>
      </c>
      <c r="M507" s="25">
        <f t="shared" si="142"/>
        <v>9251</v>
      </c>
    </row>
    <row r="508" spans="6:13" ht="12.75">
      <c r="F508" s="26"/>
      <c r="G508" s="26"/>
      <c r="H508" s="26"/>
      <c r="I508" s="26"/>
      <c r="J508" s="26"/>
      <c r="K508" s="26"/>
      <c r="L508" s="26"/>
      <c r="M508" s="26"/>
    </row>
    <row r="509" spans="4:13" ht="12.75" hidden="1">
      <c r="D509" s="24" t="s">
        <v>92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f aca="true" t="shared" si="143" ref="K509:L511">G509+I509</f>
        <v>0</v>
      </c>
      <c r="L509" s="25">
        <f t="shared" si="143"/>
        <v>0</v>
      </c>
      <c r="M509" s="25">
        <f>F509-K509</f>
        <v>0</v>
      </c>
    </row>
    <row r="510" spans="4:13" ht="12.75" hidden="1">
      <c r="D510" s="24" t="s">
        <v>44</v>
      </c>
      <c r="F510" s="25">
        <v>1176</v>
      </c>
      <c r="G510" s="25">
        <v>1176</v>
      </c>
      <c r="H510" s="25">
        <v>1176</v>
      </c>
      <c r="I510" s="25">
        <v>0</v>
      </c>
      <c r="J510" s="25">
        <v>0</v>
      </c>
      <c r="K510" s="25">
        <f t="shared" si="143"/>
        <v>1176</v>
      </c>
      <c r="L510" s="25">
        <f t="shared" si="143"/>
        <v>1176</v>
      </c>
      <c r="M510" s="25">
        <f>F510-K510</f>
        <v>0</v>
      </c>
    </row>
    <row r="511" spans="4:13" ht="12.75" hidden="1">
      <c r="D511" s="24" t="s">
        <v>93</v>
      </c>
      <c r="F511" s="25">
        <v>30785</v>
      </c>
      <c r="G511" s="25">
        <v>0</v>
      </c>
      <c r="H511" s="25">
        <v>0</v>
      </c>
      <c r="I511" s="25">
        <v>0</v>
      </c>
      <c r="J511" s="25">
        <v>0</v>
      </c>
      <c r="K511" s="25">
        <f t="shared" si="143"/>
        <v>0</v>
      </c>
      <c r="L511" s="25">
        <f t="shared" si="143"/>
        <v>0</v>
      </c>
      <c r="M511" s="25">
        <f>F511-K511</f>
        <v>30785</v>
      </c>
    </row>
    <row r="512" spans="6:13" ht="12.75" hidden="1">
      <c r="F512" s="26" t="s">
        <v>96</v>
      </c>
      <c r="G512" s="26" t="s">
        <v>96</v>
      </c>
      <c r="H512" s="26" t="s">
        <v>96</v>
      </c>
      <c r="I512" s="26" t="s">
        <v>96</v>
      </c>
      <c r="J512" s="26" t="s">
        <v>96</v>
      </c>
      <c r="K512" s="26" t="s">
        <v>96</v>
      </c>
      <c r="L512" s="26" t="s">
        <v>96</v>
      </c>
      <c r="M512" s="26" t="s">
        <v>96</v>
      </c>
    </row>
    <row r="513" spans="1:13" ht="12.75">
      <c r="A513" s="25">
        <f>A507+1</f>
        <v>65</v>
      </c>
      <c r="B513" s="24" t="s">
        <v>197</v>
      </c>
      <c r="F513" s="25">
        <f aca="true" t="shared" si="144" ref="F513:M513">SUM(F509:F511)</f>
        <v>31961</v>
      </c>
      <c r="G513" s="25">
        <f t="shared" si="144"/>
        <v>1176</v>
      </c>
      <c r="H513" s="25">
        <f t="shared" si="144"/>
        <v>1176</v>
      </c>
      <c r="I513" s="25">
        <f t="shared" si="144"/>
        <v>0</v>
      </c>
      <c r="J513" s="25">
        <f t="shared" si="144"/>
        <v>0</v>
      </c>
      <c r="K513" s="25">
        <f t="shared" si="144"/>
        <v>1176</v>
      </c>
      <c r="L513" s="25">
        <f t="shared" si="144"/>
        <v>1176</v>
      </c>
      <c r="M513" s="25">
        <f t="shared" si="144"/>
        <v>30785</v>
      </c>
    </row>
    <row r="514" spans="6:13" ht="12.75">
      <c r="F514" s="26"/>
      <c r="G514" s="26"/>
      <c r="H514" s="26"/>
      <c r="I514" s="26"/>
      <c r="J514" s="26"/>
      <c r="K514" s="26"/>
      <c r="L514" s="26"/>
      <c r="M514" s="26"/>
    </row>
    <row r="515" spans="4:13" ht="12.75" hidden="1">
      <c r="D515" s="24" t="s">
        <v>92</v>
      </c>
      <c r="F515" s="25">
        <v>17329</v>
      </c>
      <c r="G515" s="25">
        <v>0</v>
      </c>
      <c r="H515" s="25">
        <v>0</v>
      </c>
      <c r="I515" s="25">
        <v>0</v>
      </c>
      <c r="J515" s="25">
        <v>2059</v>
      </c>
      <c r="K515" s="25">
        <f aca="true" t="shared" si="145" ref="K515:L520">G515+I515</f>
        <v>0</v>
      </c>
      <c r="L515" s="25">
        <f t="shared" si="145"/>
        <v>2059</v>
      </c>
      <c r="M515" s="25">
        <f aca="true" t="shared" si="146" ref="M515:M520">F515-K515</f>
        <v>17329</v>
      </c>
    </row>
    <row r="516" spans="4:13" ht="12.75" hidden="1">
      <c r="D516" s="24" t="s">
        <v>44</v>
      </c>
      <c r="F516" s="25">
        <v>2120</v>
      </c>
      <c r="G516" s="25">
        <v>2120</v>
      </c>
      <c r="H516" s="25">
        <v>2120</v>
      </c>
      <c r="I516" s="25">
        <v>0</v>
      </c>
      <c r="J516" s="25">
        <v>0</v>
      </c>
      <c r="K516" s="25">
        <f t="shared" si="145"/>
        <v>2120</v>
      </c>
      <c r="L516" s="25">
        <f t="shared" si="145"/>
        <v>2120</v>
      </c>
      <c r="M516" s="25">
        <f t="shared" si="146"/>
        <v>0</v>
      </c>
    </row>
    <row r="517" spans="4:13" ht="12.75" hidden="1">
      <c r="D517" s="24" t="s">
        <v>198</v>
      </c>
      <c r="F517" s="25">
        <v>9500</v>
      </c>
      <c r="G517" s="25">
        <v>9500</v>
      </c>
      <c r="H517" s="25">
        <v>9500</v>
      </c>
      <c r="I517" s="25">
        <v>0</v>
      </c>
      <c r="J517" s="25">
        <v>0</v>
      </c>
      <c r="K517" s="25">
        <f t="shared" si="145"/>
        <v>9500</v>
      </c>
      <c r="L517" s="25">
        <f t="shared" si="145"/>
        <v>9500</v>
      </c>
      <c r="M517" s="25">
        <f t="shared" si="146"/>
        <v>0</v>
      </c>
    </row>
    <row r="518" spans="4:13" ht="12.75" hidden="1">
      <c r="D518" s="24" t="s">
        <v>175</v>
      </c>
      <c r="F518" s="25">
        <v>815</v>
      </c>
      <c r="G518" s="25">
        <v>0</v>
      </c>
      <c r="H518" s="25">
        <v>0</v>
      </c>
      <c r="I518" s="25">
        <v>0</v>
      </c>
      <c r="J518" s="25">
        <v>0</v>
      </c>
      <c r="K518" s="25">
        <f t="shared" si="145"/>
        <v>0</v>
      </c>
      <c r="L518" s="25">
        <f t="shared" si="145"/>
        <v>0</v>
      </c>
      <c r="M518" s="25">
        <f t="shared" si="146"/>
        <v>815</v>
      </c>
    </row>
    <row r="519" spans="4:13" ht="12.75" hidden="1">
      <c r="D519" s="24" t="s">
        <v>93</v>
      </c>
      <c r="F519" s="25">
        <v>76760</v>
      </c>
      <c r="G519" s="25">
        <v>0</v>
      </c>
      <c r="H519" s="25">
        <v>0</v>
      </c>
      <c r="I519" s="25">
        <v>1139</v>
      </c>
      <c r="J519" s="25">
        <v>1139</v>
      </c>
      <c r="K519" s="25">
        <f t="shared" si="145"/>
        <v>1139</v>
      </c>
      <c r="L519" s="25">
        <f t="shared" si="145"/>
        <v>1139</v>
      </c>
      <c r="M519" s="25">
        <f t="shared" si="146"/>
        <v>75621</v>
      </c>
    </row>
    <row r="520" spans="4:13" ht="12.75" hidden="1">
      <c r="D520" s="24" t="s">
        <v>95</v>
      </c>
      <c r="F520" s="25">
        <v>1532</v>
      </c>
      <c r="G520" s="25">
        <v>0</v>
      </c>
      <c r="H520" s="25">
        <v>0</v>
      </c>
      <c r="I520" s="25">
        <v>0</v>
      </c>
      <c r="J520" s="25">
        <v>0</v>
      </c>
      <c r="K520" s="25">
        <f t="shared" si="145"/>
        <v>0</v>
      </c>
      <c r="L520" s="25">
        <f t="shared" si="145"/>
        <v>0</v>
      </c>
      <c r="M520" s="25">
        <f t="shared" si="146"/>
        <v>1532</v>
      </c>
    </row>
    <row r="521" spans="6:13" ht="12.75" hidden="1">
      <c r="F521" s="26" t="s">
        <v>96</v>
      </c>
      <c r="G521" s="26" t="s">
        <v>96</v>
      </c>
      <c r="H521" s="26" t="s">
        <v>96</v>
      </c>
      <c r="I521" s="26" t="s">
        <v>96</v>
      </c>
      <c r="J521" s="26" t="s">
        <v>96</v>
      </c>
      <c r="K521" s="26" t="s">
        <v>96</v>
      </c>
      <c r="L521" s="26" t="s">
        <v>96</v>
      </c>
      <c r="M521" s="26" t="s">
        <v>96</v>
      </c>
    </row>
    <row r="522" spans="1:13" ht="12.75">
      <c r="A522" s="25">
        <f>A513+1</f>
        <v>66</v>
      </c>
      <c r="B522" s="24" t="s">
        <v>199</v>
      </c>
      <c r="F522" s="25">
        <f aca="true" t="shared" si="147" ref="F522:M522">SUM(F515:F520)</f>
        <v>108056</v>
      </c>
      <c r="G522" s="25">
        <f t="shared" si="147"/>
        <v>11620</v>
      </c>
      <c r="H522" s="25">
        <f t="shared" si="147"/>
        <v>11620</v>
      </c>
      <c r="I522" s="25">
        <f t="shared" si="147"/>
        <v>1139</v>
      </c>
      <c r="J522" s="25">
        <f t="shared" si="147"/>
        <v>3198</v>
      </c>
      <c r="K522" s="25">
        <f t="shared" si="147"/>
        <v>12759</v>
      </c>
      <c r="L522" s="25">
        <f t="shared" si="147"/>
        <v>14818</v>
      </c>
      <c r="M522" s="25">
        <f t="shared" si="147"/>
        <v>95297</v>
      </c>
    </row>
    <row r="523" spans="6:13" ht="12.75" hidden="1">
      <c r="F523" s="26"/>
      <c r="G523" s="26"/>
      <c r="H523" s="26"/>
      <c r="I523" s="26"/>
      <c r="J523" s="26"/>
      <c r="K523" s="26"/>
      <c r="L523" s="26"/>
      <c r="M523" s="26"/>
    </row>
    <row r="524" spans="4:13" ht="12.75" hidden="1">
      <c r="D524" s="24" t="s">
        <v>92</v>
      </c>
      <c r="F524" s="25">
        <v>61352</v>
      </c>
      <c r="G524" s="25">
        <v>0</v>
      </c>
      <c r="H524" s="25">
        <v>0</v>
      </c>
      <c r="I524" s="25">
        <v>0</v>
      </c>
      <c r="J524" s="25">
        <v>0</v>
      </c>
      <c r="K524" s="25">
        <f aca="true" t="shared" si="148" ref="K524:L526">G524+I524</f>
        <v>0</v>
      </c>
      <c r="L524" s="25">
        <f t="shared" si="148"/>
        <v>0</v>
      </c>
      <c r="M524" s="25">
        <f>F524-K524</f>
        <v>61352</v>
      </c>
    </row>
    <row r="525" spans="4:13" ht="12.75" hidden="1">
      <c r="D525" s="24" t="s">
        <v>44</v>
      </c>
      <c r="F525" s="25">
        <v>1186</v>
      </c>
      <c r="G525" s="25">
        <v>1186</v>
      </c>
      <c r="H525" s="25">
        <v>1186</v>
      </c>
      <c r="I525" s="25">
        <v>0</v>
      </c>
      <c r="J525" s="25">
        <v>0</v>
      </c>
      <c r="K525" s="25">
        <f t="shared" si="148"/>
        <v>1186</v>
      </c>
      <c r="L525" s="25">
        <f t="shared" si="148"/>
        <v>1186</v>
      </c>
      <c r="M525" s="25">
        <f>F525-K525</f>
        <v>0</v>
      </c>
    </row>
    <row r="526" spans="4:13" ht="12.75" hidden="1">
      <c r="D526" s="31" t="s">
        <v>200</v>
      </c>
      <c r="F526" s="25">
        <v>2000</v>
      </c>
      <c r="G526" s="25">
        <v>2000</v>
      </c>
      <c r="H526" s="25">
        <v>2000</v>
      </c>
      <c r="I526" s="25">
        <v>0</v>
      </c>
      <c r="J526" s="25">
        <v>0</v>
      </c>
      <c r="K526" s="25">
        <f t="shared" si="148"/>
        <v>2000</v>
      </c>
      <c r="L526" s="25">
        <f t="shared" si="148"/>
        <v>2000</v>
      </c>
      <c r="M526" s="25">
        <f>F526-K526</f>
        <v>0</v>
      </c>
    </row>
    <row r="527" spans="6:13" ht="12.75">
      <c r="F527" s="26"/>
      <c r="G527" s="26"/>
      <c r="H527" s="26"/>
      <c r="I527" s="26"/>
      <c r="J527" s="26"/>
      <c r="K527" s="26"/>
      <c r="L527" s="26"/>
      <c r="M527" s="26"/>
    </row>
    <row r="528" spans="1:13" ht="12.75">
      <c r="A528" s="25">
        <f>A522+1</f>
        <v>67</v>
      </c>
      <c r="B528" s="24" t="s">
        <v>201</v>
      </c>
      <c r="F528" s="27">
        <f aca="true" t="shared" si="149" ref="F528:M528">SUM(F524:F526)</f>
        <v>64538</v>
      </c>
      <c r="G528" s="27">
        <f t="shared" si="149"/>
        <v>3186</v>
      </c>
      <c r="H528" s="27">
        <f t="shared" si="149"/>
        <v>3186</v>
      </c>
      <c r="I528" s="27">
        <f t="shared" si="149"/>
        <v>0</v>
      </c>
      <c r="J528" s="27">
        <f t="shared" si="149"/>
        <v>0</v>
      </c>
      <c r="K528" s="27">
        <f t="shared" si="149"/>
        <v>3186</v>
      </c>
      <c r="L528" s="27">
        <f t="shared" si="149"/>
        <v>3186</v>
      </c>
      <c r="M528" s="27">
        <f t="shared" si="149"/>
        <v>61352</v>
      </c>
    </row>
    <row r="529" spans="6:13" ht="12.75" hidden="1">
      <c r="F529" s="26"/>
      <c r="G529" s="26"/>
      <c r="H529" s="26"/>
      <c r="I529" s="26"/>
      <c r="J529" s="26"/>
      <c r="K529" s="26"/>
      <c r="L529" s="26"/>
      <c r="M529" s="26"/>
    </row>
    <row r="531" spans="2:13" ht="13.5" thickBot="1">
      <c r="B531" s="24" t="s">
        <v>202</v>
      </c>
      <c r="F531" s="28">
        <f aca="true" t="shared" si="150" ref="F531:M531">F463+F470+F477+F486+F492+F500+F507+F513+F522+F528</f>
        <v>409277.15</v>
      </c>
      <c r="G531" s="28">
        <f t="shared" si="150"/>
        <v>67673</v>
      </c>
      <c r="H531" s="28">
        <f t="shared" si="150"/>
        <v>67673</v>
      </c>
      <c r="I531" s="28">
        <f t="shared" si="150"/>
        <v>35420</v>
      </c>
      <c r="J531" s="28">
        <f t="shared" si="150"/>
        <v>43058</v>
      </c>
      <c r="K531" s="28">
        <f t="shared" si="150"/>
        <v>103093</v>
      </c>
      <c r="L531" s="28">
        <f t="shared" si="150"/>
        <v>110731</v>
      </c>
      <c r="M531" s="28">
        <f t="shared" si="150"/>
        <v>306184.15</v>
      </c>
    </row>
    <row r="532" spans="6:13" ht="13.5" thickTop="1">
      <c r="F532" s="26"/>
      <c r="G532" s="26"/>
      <c r="H532" s="26"/>
      <c r="I532" s="26"/>
      <c r="J532" s="26"/>
      <c r="K532" s="26"/>
      <c r="L532" s="26"/>
      <c r="M532" s="26"/>
    </row>
    <row r="533" ht="12.75">
      <c r="A533" s="20" t="s">
        <v>203</v>
      </c>
    </row>
    <row r="534" spans="4:13" ht="12.75" hidden="1">
      <c r="D534" s="24" t="s">
        <v>92</v>
      </c>
      <c r="F534" s="25">
        <v>23828</v>
      </c>
      <c r="G534" s="25">
        <v>0</v>
      </c>
      <c r="H534" s="25">
        <v>0</v>
      </c>
      <c r="I534" s="25">
        <v>0</v>
      </c>
      <c r="J534" s="25">
        <v>0</v>
      </c>
      <c r="K534" s="25">
        <f aca="true" t="shared" si="151" ref="K534:L536">G534+I534</f>
        <v>0</v>
      </c>
      <c r="L534" s="25">
        <f t="shared" si="151"/>
        <v>0</v>
      </c>
      <c r="M534" s="25">
        <f>F534-K534</f>
        <v>23828</v>
      </c>
    </row>
    <row r="535" spans="4:13" ht="12.75" hidden="1">
      <c r="D535" s="24" t="s">
        <v>93</v>
      </c>
      <c r="F535" s="25">
        <v>814</v>
      </c>
      <c r="G535" s="25">
        <v>0</v>
      </c>
      <c r="H535" s="25">
        <v>0</v>
      </c>
      <c r="I535" s="25">
        <v>0</v>
      </c>
      <c r="J535" s="25">
        <v>0</v>
      </c>
      <c r="K535" s="25">
        <f t="shared" si="151"/>
        <v>0</v>
      </c>
      <c r="L535" s="25">
        <f t="shared" si="151"/>
        <v>0</v>
      </c>
      <c r="M535" s="25">
        <f>F535-K535</f>
        <v>814</v>
      </c>
    </row>
    <row r="536" spans="4:13" ht="12.75" hidden="1">
      <c r="D536" s="24" t="s">
        <v>94</v>
      </c>
      <c r="F536" s="25">
        <v>3400</v>
      </c>
      <c r="G536" s="25">
        <v>0</v>
      </c>
      <c r="H536" s="25">
        <v>0</v>
      </c>
      <c r="I536" s="25">
        <v>0</v>
      </c>
      <c r="J536" s="25">
        <v>0</v>
      </c>
      <c r="K536" s="25">
        <f t="shared" si="151"/>
        <v>0</v>
      </c>
      <c r="L536" s="25">
        <f t="shared" si="151"/>
        <v>0</v>
      </c>
      <c r="M536" s="25">
        <f>F536-K536</f>
        <v>3400</v>
      </c>
    </row>
    <row r="537" spans="6:13" ht="12.75" hidden="1">
      <c r="F537" s="26" t="s">
        <v>96</v>
      </c>
      <c r="G537" s="26" t="s">
        <v>96</v>
      </c>
      <c r="H537" s="26" t="s">
        <v>96</v>
      </c>
      <c r="I537" s="26" t="s">
        <v>96</v>
      </c>
      <c r="J537" s="26" t="s">
        <v>96</v>
      </c>
      <c r="K537" s="26" t="s">
        <v>96</v>
      </c>
      <c r="L537" s="26" t="s">
        <v>96</v>
      </c>
      <c r="M537" s="26" t="s">
        <v>96</v>
      </c>
    </row>
    <row r="538" spans="1:13" ht="12.75">
      <c r="A538" s="25">
        <f>A528+1</f>
        <v>68</v>
      </c>
      <c r="B538" s="24" t="s">
        <v>204</v>
      </c>
      <c r="F538" s="25">
        <f aca="true" t="shared" si="152" ref="F538:M538">SUM(F534:F536)</f>
        <v>28042</v>
      </c>
      <c r="G538" s="25">
        <f t="shared" si="152"/>
        <v>0</v>
      </c>
      <c r="H538" s="25">
        <f t="shared" si="152"/>
        <v>0</v>
      </c>
      <c r="I538" s="25">
        <f t="shared" si="152"/>
        <v>0</v>
      </c>
      <c r="J538" s="25">
        <f t="shared" si="152"/>
        <v>0</v>
      </c>
      <c r="K538" s="25">
        <f t="shared" si="152"/>
        <v>0</v>
      </c>
      <c r="L538" s="25">
        <f t="shared" si="152"/>
        <v>0</v>
      </c>
      <c r="M538" s="25">
        <f t="shared" si="152"/>
        <v>28042</v>
      </c>
    </row>
    <row r="539" spans="6:13" ht="12.75">
      <c r="F539" s="26"/>
      <c r="G539" s="26"/>
      <c r="H539" s="26"/>
      <c r="I539" s="26"/>
      <c r="J539" s="26"/>
      <c r="K539" s="26"/>
      <c r="L539" s="26"/>
      <c r="M539" s="26"/>
    </row>
    <row r="540" spans="4:13" ht="12.75" hidden="1">
      <c r="D540" s="24" t="s">
        <v>92</v>
      </c>
      <c r="F540" s="25">
        <v>248</v>
      </c>
      <c r="G540" s="25">
        <v>0</v>
      </c>
      <c r="H540" s="25">
        <v>0</v>
      </c>
      <c r="I540" s="25">
        <v>0</v>
      </c>
      <c r="J540" s="25">
        <v>0</v>
      </c>
      <c r="K540" s="25">
        <f aca="true" t="shared" si="153" ref="K540:L544">G540+I540</f>
        <v>0</v>
      </c>
      <c r="L540" s="25">
        <f t="shared" si="153"/>
        <v>0</v>
      </c>
      <c r="M540" s="25">
        <f>F540-K540</f>
        <v>248</v>
      </c>
    </row>
    <row r="541" spans="4:13" ht="12.75" hidden="1">
      <c r="D541" s="24" t="s">
        <v>44</v>
      </c>
      <c r="F541" s="25">
        <v>36</v>
      </c>
      <c r="G541" s="25">
        <v>36</v>
      </c>
      <c r="H541" s="25">
        <v>36</v>
      </c>
      <c r="I541" s="25">
        <v>0</v>
      </c>
      <c r="J541" s="25">
        <v>0</v>
      </c>
      <c r="K541" s="25">
        <f t="shared" si="153"/>
        <v>36</v>
      </c>
      <c r="L541" s="25">
        <f t="shared" si="153"/>
        <v>36</v>
      </c>
      <c r="M541" s="25">
        <f>F541-K541</f>
        <v>0</v>
      </c>
    </row>
    <row r="542" spans="4:13" ht="12.75" hidden="1">
      <c r="D542" s="24" t="s">
        <v>175</v>
      </c>
      <c r="F542" s="25">
        <v>2182</v>
      </c>
      <c r="G542" s="25">
        <v>0</v>
      </c>
      <c r="H542" s="25">
        <v>0</v>
      </c>
      <c r="I542" s="25">
        <v>0</v>
      </c>
      <c r="J542" s="25">
        <v>0</v>
      </c>
      <c r="K542" s="25">
        <f t="shared" si="153"/>
        <v>0</v>
      </c>
      <c r="L542" s="25">
        <f t="shared" si="153"/>
        <v>0</v>
      </c>
      <c r="M542" s="25">
        <f>F542-K542</f>
        <v>2182</v>
      </c>
    </row>
    <row r="543" spans="4:13" ht="12.75" hidden="1">
      <c r="D543" s="24" t="s">
        <v>109</v>
      </c>
      <c r="F543" s="25">
        <v>18391</v>
      </c>
      <c r="G543" s="25">
        <v>0</v>
      </c>
      <c r="H543" s="25">
        <v>0</v>
      </c>
      <c r="I543" s="25">
        <v>16309</v>
      </c>
      <c r="J543" s="25">
        <v>16309</v>
      </c>
      <c r="K543" s="25">
        <f t="shared" si="153"/>
        <v>16309</v>
      </c>
      <c r="L543" s="25">
        <f t="shared" si="153"/>
        <v>16309</v>
      </c>
      <c r="M543" s="25">
        <f>F543-K543</f>
        <v>2082</v>
      </c>
    </row>
    <row r="544" spans="4:13" ht="12.75" hidden="1">
      <c r="D544" s="24" t="s">
        <v>110</v>
      </c>
      <c r="F544" s="25">
        <v>11330</v>
      </c>
      <c r="G544" s="25">
        <v>0</v>
      </c>
      <c r="H544" s="25">
        <v>0</v>
      </c>
      <c r="I544" s="25">
        <v>5604</v>
      </c>
      <c r="J544" s="25">
        <v>5604</v>
      </c>
      <c r="K544" s="25">
        <f t="shared" si="153"/>
        <v>5604</v>
      </c>
      <c r="L544" s="25">
        <f t="shared" si="153"/>
        <v>5604</v>
      </c>
      <c r="M544" s="25">
        <f>F544-K544</f>
        <v>5726</v>
      </c>
    </row>
    <row r="545" spans="6:13" ht="12.75" hidden="1">
      <c r="F545" s="26" t="s">
        <v>96</v>
      </c>
      <c r="G545" s="26" t="s">
        <v>96</v>
      </c>
      <c r="H545" s="26" t="s">
        <v>96</v>
      </c>
      <c r="I545" s="26" t="s">
        <v>96</v>
      </c>
      <c r="J545" s="26" t="s">
        <v>96</v>
      </c>
      <c r="K545" s="26" t="s">
        <v>96</v>
      </c>
      <c r="L545" s="26" t="s">
        <v>96</v>
      </c>
      <c r="M545" s="26" t="s">
        <v>96</v>
      </c>
    </row>
    <row r="546" spans="1:13" ht="12.75">
      <c r="A546" s="25">
        <f>A538+1</f>
        <v>69</v>
      </c>
      <c r="B546" s="24" t="s">
        <v>205</v>
      </c>
      <c r="F546" s="25">
        <f aca="true" t="shared" si="154" ref="F546:M546">SUM(F540:F544)</f>
        <v>32187</v>
      </c>
      <c r="G546" s="25">
        <f t="shared" si="154"/>
        <v>36</v>
      </c>
      <c r="H546" s="25">
        <f t="shared" si="154"/>
        <v>36</v>
      </c>
      <c r="I546" s="25">
        <f t="shared" si="154"/>
        <v>21913</v>
      </c>
      <c r="J546" s="25">
        <f t="shared" si="154"/>
        <v>21913</v>
      </c>
      <c r="K546" s="25">
        <f t="shared" si="154"/>
        <v>21949</v>
      </c>
      <c r="L546" s="25">
        <f t="shared" si="154"/>
        <v>21949</v>
      </c>
      <c r="M546" s="25">
        <f t="shared" si="154"/>
        <v>10238</v>
      </c>
    </row>
    <row r="547" spans="6:13" ht="12.75">
      <c r="F547" s="26"/>
      <c r="G547" s="26"/>
      <c r="H547" s="26"/>
      <c r="I547" s="26"/>
      <c r="J547" s="26"/>
      <c r="K547" s="26"/>
      <c r="L547" s="26"/>
      <c r="M547" s="26"/>
    </row>
    <row r="548" spans="4:13" ht="12.75" hidden="1">
      <c r="D548" s="24" t="s">
        <v>92</v>
      </c>
      <c r="F548" s="25">
        <v>-22</v>
      </c>
      <c r="G548" s="25">
        <v>0</v>
      </c>
      <c r="H548" s="25">
        <v>0</v>
      </c>
      <c r="I548" s="25">
        <v>12</v>
      </c>
      <c r="J548" s="25">
        <v>12</v>
      </c>
      <c r="K548" s="25">
        <f aca="true" t="shared" si="155" ref="K548:L552">G548+I548</f>
        <v>12</v>
      </c>
      <c r="L548" s="25">
        <f t="shared" si="155"/>
        <v>12</v>
      </c>
      <c r="M548" s="25">
        <f>F548-K548</f>
        <v>-34</v>
      </c>
    </row>
    <row r="549" spans="4:13" ht="12.75" hidden="1">
      <c r="D549" s="24" t="s">
        <v>44</v>
      </c>
      <c r="F549" s="25">
        <v>2223</v>
      </c>
      <c r="G549" s="25">
        <v>2223</v>
      </c>
      <c r="H549" s="25">
        <v>2223</v>
      </c>
      <c r="I549" s="25">
        <v>0</v>
      </c>
      <c r="J549" s="25">
        <v>0</v>
      </c>
      <c r="K549" s="25">
        <f t="shared" si="155"/>
        <v>2223</v>
      </c>
      <c r="L549" s="25">
        <f t="shared" si="155"/>
        <v>2223</v>
      </c>
      <c r="M549" s="25">
        <f>F549-K549</f>
        <v>0</v>
      </c>
    </row>
    <row r="550" spans="4:13" ht="12.75" hidden="1">
      <c r="D550" s="24" t="s">
        <v>93</v>
      </c>
      <c r="F550" s="25">
        <v>-1119</v>
      </c>
      <c r="G550" s="25">
        <v>0</v>
      </c>
      <c r="H550" s="25">
        <v>0</v>
      </c>
      <c r="I550" s="25">
        <v>0</v>
      </c>
      <c r="J550" s="25">
        <v>0</v>
      </c>
      <c r="K550" s="25">
        <f t="shared" si="155"/>
        <v>0</v>
      </c>
      <c r="L550" s="25">
        <f t="shared" si="155"/>
        <v>0</v>
      </c>
      <c r="M550" s="25">
        <f>F550-K550</f>
        <v>-1119</v>
      </c>
    </row>
    <row r="551" spans="4:13" ht="12.75" hidden="1">
      <c r="D551" s="24" t="s">
        <v>95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f t="shared" si="155"/>
        <v>0</v>
      </c>
      <c r="L551" s="25">
        <f t="shared" si="155"/>
        <v>0</v>
      </c>
      <c r="M551" s="25">
        <f>F551-K551</f>
        <v>0</v>
      </c>
    </row>
    <row r="552" spans="4:13" ht="12.75" hidden="1">
      <c r="D552" s="24" t="s">
        <v>111</v>
      </c>
      <c r="F552" s="25">
        <v>3406</v>
      </c>
      <c r="G552" s="25">
        <v>3406</v>
      </c>
      <c r="H552" s="25">
        <v>3406</v>
      </c>
      <c r="I552" s="25">
        <v>0</v>
      </c>
      <c r="J552" s="25">
        <v>0</v>
      </c>
      <c r="K552" s="25">
        <f t="shared" si="155"/>
        <v>3406</v>
      </c>
      <c r="L552" s="25">
        <f t="shared" si="155"/>
        <v>3406</v>
      </c>
      <c r="M552" s="25">
        <f>F552-K552</f>
        <v>0</v>
      </c>
    </row>
    <row r="553" spans="6:13" ht="12.75" hidden="1">
      <c r="F553" s="26" t="s">
        <v>96</v>
      </c>
      <c r="G553" s="26" t="s">
        <v>96</v>
      </c>
      <c r="H553" s="26" t="s">
        <v>96</v>
      </c>
      <c r="I553" s="26" t="s">
        <v>96</v>
      </c>
      <c r="J553" s="26" t="s">
        <v>96</v>
      </c>
      <c r="K553" s="26" t="s">
        <v>96</v>
      </c>
      <c r="L553" s="26" t="s">
        <v>96</v>
      </c>
      <c r="M553" s="26" t="s">
        <v>96</v>
      </c>
    </row>
    <row r="554" spans="1:13" ht="12.75">
      <c r="A554" s="25">
        <f>A546+1</f>
        <v>70</v>
      </c>
      <c r="B554" s="24" t="s">
        <v>206</v>
      </c>
      <c r="F554" s="25">
        <f aca="true" t="shared" si="156" ref="F554:M554">SUM(F548:F552)</f>
        <v>4488</v>
      </c>
      <c r="G554" s="25">
        <f t="shared" si="156"/>
        <v>5629</v>
      </c>
      <c r="H554" s="25">
        <f t="shared" si="156"/>
        <v>5629</v>
      </c>
      <c r="I554" s="25">
        <f t="shared" si="156"/>
        <v>12</v>
      </c>
      <c r="J554" s="25">
        <f t="shared" si="156"/>
        <v>12</v>
      </c>
      <c r="K554" s="25">
        <f t="shared" si="156"/>
        <v>5641</v>
      </c>
      <c r="L554" s="25">
        <f t="shared" si="156"/>
        <v>5641</v>
      </c>
      <c r="M554" s="25">
        <f t="shared" si="156"/>
        <v>-1153</v>
      </c>
    </row>
    <row r="555" spans="6:13" ht="12.75">
      <c r="F555" s="26"/>
      <c r="G555" s="26"/>
      <c r="H555" s="26"/>
      <c r="I555" s="26"/>
      <c r="J555" s="26"/>
      <c r="K555" s="26"/>
      <c r="L555" s="26"/>
      <c r="M555" s="26"/>
    </row>
    <row r="556" spans="4:13" ht="12.75" hidden="1">
      <c r="D556" s="24" t="s">
        <v>92</v>
      </c>
      <c r="F556" s="25">
        <v>12107</v>
      </c>
      <c r="G556" s="25">
        <v>0</v>
      </c>
      <c r="H556" s="25">
        <v>0</v>
      </c>
      <c r="I556" s="25">
        <v>0</v>
      </c>
      <c r="J556" s="25">
        <v>0</v>
      </c>
      <c r="K556" s="25">
        <f aca="true" t="shared" si="157" ref="K556:L559">G556+I556</f>
        <v>0</v>
      </c>
      <c r="L556" s="25">
        <f t="shared" si="157"/>
        <v>0</v>
      </c>
      <c r="M556" s="25">
        <f>F556-K556</f>
        <v>12107</v>
      </c>
    </row>
    <row r="557" spans="4:13" ht="12.75" hidden="1">
      <c r="D557" s="24" t="s">
        <v>44</v>
      </c>
      <c r="F557" s="25">
        <v>3000</v>
      </c>
      <c r="G557" s="25">
        <v>3000</v>
      </c>
      <c r="H557" s="25">
        <v>3000</v>
      </c>
      <c r="I557" s="25">
        <v>0</v>
      </c>
      <c r="J557" s="25">
        <v>0</v>
      </c>
      <c r="K557" s="25">
        <f t="shared" si="157"/>
        <v>3000</v>
      </c>
      <c r="L557" s="25">
        <f t="shared" si="157"/>
        <v>3000</v>
      </c>
      <c r="M557" s="25">
        <f>F557-K557</f>
        <v>0</v>
      </c>
    </row>
    <row r="558" spans="4:13" ht="12.75" hidden="1">
      <c r="D558" s="24" t="s">
        <v>93</v>
      </c>
      <c r="F558" s="25">
        <v>5878</v>
      </c>
      <c r="G558" s="25">
        <v>0</v>
      </c>
      <c r="H558" s="25">
        <v>0</v>
      </c>
      <c r="I558" s="25">
        <v>0</v>
      </c>
      <c r="J558" s="25">
        <v>0</v>
      </c>
      <c r="K558" s="25">
        <f t="shared" si="157"/>
        <v>0</v>
      </c>
      <c r="L558" s="25">
        <f t="shared" si="157"/>
        <v>0</v>
      </c>
      <c r="M558" s="25">
        <f>F558-K558</f>
        <v>5878</v>
      </c>
    </row>
    <row r="559" spans="4:13" ht="12.75" hidden="1">
      <c r="D559" s="24" t="s">
        <v>95</v>
      </c>
      <c r="F559" s="25">
        <v>88</v>
      </c>
      <c r="G559" s="25">
        <v>0</v>
      </c>
      <c r="H559" s="25">
        <v>0</v>
      </c>
      <c r="I559" s="25">
        <v>0</v>
      </c>
      <c r="J559" s="25">
        <v>0</v>
      </c>
      <c r="K559" s="25">
        <f t="shared" si="157"/>
        <v>0</v>
      </c>
      <c r="L559" s="25">
        <f t="shared" si="157"/>
        <v>0</v>
      </c>
      <c r="M559" s="25">
        <f>F559-K559</f>
        <v>88</v>
      </c>
    </row>
    <row r="560" spans="6:13" ht="12.75" hidden="1">
      <c r="F560" s="26" t="s">
        <v>96</v>
      </c>
      <c r="G560" s="26" t="s">
        <v>96</v>
      </c>
      <c r="H560" s="26" t="s">
        <v>96</v>
      </c>
      <c r="I560" s="26" t="s">
        <v>96</v>
      </c>
      <c r="J560" s="26" t="s">
        <v>96</v>
      </c>
      <c r="K560" s="26" t="s">
        <v>96</v>
      </c>
      <c r="L560" s="26" t="s">
        <v>96</v>
      </c>
      <c r="M560" s="26" t="s">
        <v>96</v>
      </c>
    </row>
    <row r="561" spans="1:13" ht="12.75">
      <c r="A561" s="25">
        <f>A554+1</f>
        <v>71</v>
      </c>
      <c r="B561" s="24" t="s">
        <v>207</v>
      </c>
      <c r="F561" s="25">
        <f aca="true" t="shared" si="158" ref="F561:M561">SUM(F556:F559)</f>
        <v>21073</v>
      </c>
      <c r="G561" s="25">
        <f t="shared" si="158"/>
        <v>3000</v>
      </c>
      <c r="H561" s="25">
        <f t="shared" si="158"/>
        <v>3000</v>
      </c>
      <c r="I561" s="25">
        <f t="shared" si="158"/>
        <v>0</v>
      </c>
      <c r="J561" s="25">
        <f t="shared" si="158"/>
        <v>0</v>
      </c>
      <c r="K561" s="25">
        <f t="shared" si="158"/>
        <v>3000</v>
      </c>
      <c r="L561" s="25">
        <f t="shared" si="158"/>
        <v>3000</v>
      </c>
      <c r="M561" s="25">
        <f t="shared" si="158"/>
        <v>18073</v>
      </c>
    </row>
    <row r="562" spans="6:13" ht="12.75">
      <c r="F562" s="26"/>
      <c r="G562" s="26"/>
      <c r="H562" s="26"/>
      <c r="I562" s="26"/>
      <c r="J562" s="26"/>
      <c r="K562" s="26"/>
      <c r="L562" s="26"/>
      <c r="M562" s="26"/>
    </row>
    <row r="563" spans="4:13" ht="12.75" hidden="1">
      <c r="D563" s="24" t="s">
        <v>92</v>
      </c>
      <c r="F563" s="25">
        <v>10685</v>
      </c>
      <c r="G563" s="25">
        <v>0</v>
      </c>
      <c r="H563" s="25">
        <v>0</v>
      </c>
      <c r="I563" s="25">
        <v>0</v>
      </c>
      <c r="J563" s="25">
        <v>0</v>
      </c>
      <c r="K563" s="25">
        <f aca="true" t="shared" si="159" ref="K563:L566">G563+I563</f>
        <v>0</v>
      </c>
      <c r="L563" s="25">
        <f t="shared" si="159"/>
        <v>0</v>
      </c>
      <c r="M563" s="25">
        <f>F563-K563</f>
        <v>10685</v>
      </c>
    </row>
    <row r="564" spans="4:13" ht="12.75" hidden="1">
      <c r="D564" s="24" t="s">
        <v>44</v>
      </c>
      <c r="F564" s="25">
        <v>1860</v>
      </c>
      <c r="G564" s="25">
        <v>1860</v>
      </c>
      <c r="H564" s="25">
        <v>1860</v>
      </c>
      <c r="I564" s="25">
        <v>0</v>
      </c>
      <c r="J564" s="25">
        <v>0</v>
      </c>
      <c r="K564" s="25">
        <f t="shared" si="159"/>
        <v>1860</v>
      </c>
      <c r="L564" s="25">
        <f t="shared" si="159"/>
        <v>1860</v>
      </c>
      <c r="M564" s="25">
        <f>F564-K564</f>
        <v>0</v>
      </c>
    </row>
    <row r="565" spans="4:13" ht="12.75" hidden="1">
      <c r="D565" s="24" t="s">
        <v>93</v>
      </c>
      <c r="F565" s="25">
        <v>21382</v>
      </c>
      <c r="G565" s="25">
        <v>0</v>
      </c>
      <c r="H565" s="25">
        <v>0</v>
      </c>
      <c r="I565" s="25">
        <v>0</v>
      </c>
      <c r="J565" s="25">
        <v>0</v>
      </c>
      <c r="K565" s="25">
        <f t="shared" si="159"/>
        <v>0</v>
      </c>
      <c r="L565" s="25">
        <f t="shared" si="159"/>
        <v>0</v>
      </c>
      <c r="M565" s="25">
        <f>F565-K565</f>
        <v>21382</v>
      </c>
    </row>
    <row r="566" spans="4:13" ht="12.75" hidden="1">
      <c r="D566" s="24" t="s">
        <v>95</v>
      </c>
      <c r="F566" s="25">
        <v>191</v>
      </c>
      <c r="G566" s="25">
        <v>0</v>
      </c>
      <c r="H566" s="25">
        <v>0</v>
      </c>
      <c r="I566" s="25">
        <v>0</v>
      </c>
      <c r="J566" s="25">
        <v>0</v>
      </c>
      <c r="K566" s="25">
        <f t="shared" si="159"/>
        <v>0</v>
      </c>
      <c r="L566" s="25">
        <f t="shared" si="159"/>
        <v>0</v>
      </c>
      <c r="M566" s="25">
        <f>F566-K566</f>
        <v>191</v>
      </c>
    </row>
    <row r="567" spans="6:13" ht="12.75" hidden="1">
      <c r="F567" s="26" t="s">
        <v>96</v>
      </c>
      <c r="G567" s="26" t="s">
        <v>96</v>
      </c>
      <c r="H567" s="26" t="s">
        <v>96</v>
      </c>
      <c r="I567" s="26" t="s">
        <v>96</v>
      </c>
      <c r="J567" s="26" t="s">
        <v>96</v>
      </c>
      <c r="K567" s="26" t="s">
        <v>96</v>
      </c>
      <c r="L567" s="26" t="s">
        <v>96</v>
      </c>
      <c r="M567" s="26" t="s">
        <v>96</v>
      </c>
    </row>
    <row r="568" spans="1:13" ht="12.75">
      <c r="A568" s="25">
        <f>A561+1</f>
        <v>72</v>
      </c>
      <c r="B568" s="24" t="s">
        <v>208</v>
      </c>
      <c r="F568" s="25">
        <f aca="true" t="shared" si="160" ref="F568:M568">SUM(F563:F566)</f>
        <v>34118</v>
      </c>
      <c r="G568" s="25">
        <f t="shared" si="160"/>
        <v>1860</v>
      </c>
      <c r="H568" s="25">
        <f t="shared" si="160"/>
        <v>1860</v>
      </c>
      <c r="I568" s="25">
        <f t="shared" si="160"/>
        <v>0</v>
      </c>
      <c r="J568" s="25">
        <f t="shared" si="160"/>
        <v>0</v>
      </c>
      <c r="K568" s="25">
        <f t="shared" si="160"/>
        <v>1860</v>
      </c>
      <c r="L568" s="25">
        <f t="shared" si="160"/>
        <v>1860</v>
      </c>
      <c r="M568" s="25">
        <f t="shared" si="160"/>
        <v>32258</v>
      </c>
    </row>
    <row r="569" spans="6:13" ht="12.75">
      <c r="F569" s="26"/>
      <c r="G569" s="26"/>
      <c r="H569" s="26"/>
      <c r="I569" s="26"/>
      <c r="J569" s="26"/>
      <c r="K569" s="26"/>
      <c r="L569" s="26"/>
      <c r="M569" s="26"/>
    </row>
    <row r="570" spans="4:13" ht="12.75" hidden="1">
      <c r="D570" s="24" t="s">
        <v>92</v>
      </c>
      <c r="F570" s="25">
        <v>19339</v>
      </c>
      <c r="G570" s="25">
        <v>0</v>
      </c>
      <c r="H570" s="25">
        <v>0</v>
      </c>
      <c r="I570" s="25">
        <v>0</v>
      </c>
      <c r="J570" s="25">
        <v>0</v>
      </c>
      <c r="K570" s="25">
        <f aca="true" t="shared" si="161" ref="K570:L573">G570+I570</f>
        <v>0</v>
      </c>
      <c r="L570" s="25">
        <f t="shared" si="161"/>
        <v>0</v>
      </c>
      <c r="M570" s="25">
        <f>F570-K570</f>
        <v>19339</v>
      </c>
    </row>
    <row r="571" spans="4:13" ht="12.75" hidden="1">
      <c r="D571" s="24" t="s">
        <v>44</v>
      </c>
      <c r="F571" s="25">
        <v>2008</v>
      </c>
      <c r="G571" s="25">
        <v>2008</v>
      </c>
      <c r="H571" s="25">
        <v>2008</v>
      </c>
      <c r="I571" s="25">
        <v>0</v>
      </c>
      <c r="J571" s="25">
        <v>0</v>
      </c>
      <c r="K571" s="25">
        <f t="shared" si="161"/>
        <v>2008</v>
      </c>
      <c r="L571" s="25">
        <f t="shared" si="161"/>
        <v>2008</v>
      </c>
      <c r="M571" s="25">
        <f>F571-K571</f>
        <v>0</v>
      </c>
    </row>
    <row r="572" spans="4:13" ht="12.75" hidden="1">
      <c r="D572" s="24" t="s">
        <v>109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5">
        <f t="shared" si="161"/>
        <v>0</v>
      </c>
      <c r="L572" s="25">
        <f t="shared" si="161"/>
        <v>0</v>
      </c>
      <c r="M572" s="25">
        <f>F572-K572</f>
        <v>0</v>
      </c>
    </row>
    <row r="573" spans="4:13" ht="12.75" hidden="1">
      <c r="D573" s="24" t="s">
        <v>110</v>
      </c>
      <c r="F573" s="25">
        <v>802</v>
      </c>
      <c r="G573" s="25">
        <v>0</v>
      </c>
      <c r="H573" s="25">
        <v>0</v>
      </c>
      <c r="I573" s="25">
        <v>0</v>
      </c>
      <c r="J573" s="25">
        <v>0</v>
      </c>
      <c r="K573" s="25">
        <f t="shared" si="161"/>
        <v>0</v>
      </c>
      <c r="L573" s="25">
        <f t="shared" si="161"/>
        <v>0</v>
      </c>
      <c r="M573" s="25">
        <f>F573-K573</f>
        <v>802</v>
      </c>
    </row>
    <row r="574" spans="6:13" ht="12.75" hidden="1">
      <c r="F574" s="26" t="s">
        <v>96</v>
      </c>
      <c r="G574" s="26" t="s">
        <v>96</v>
      </c>
      <c r="H574" s="26" t="s">
        <v>96</v>
      </c>
      <c r="I574" s="26" t="s">
        <v>96</v>
      </c>
      <c r="J574" s="26" t="s">
        <v>96</v>
      </c>
      <c r="K574" s="26" t="s">
        <v>96</v>
      </c>
      <c r="L574" s="26" t="s">
        <v>96</v>
      </c>
      <c r="M574" s="26" t="s">
        <v>96</v>
      </c>
    </row>
    <row r="575" spans="1:13" ht="12.75">
      <c r="A575" s="25">
        <f>A568+1</f>
        <v>73</v>
      </c>
      <c r="B575" s="24" t="s">
        <v>209</v>
      </c>
      <c r="F575" s="25">
        <f aca="true" t="shared" si="162" ref="F575:M575">SUM(F570:F573)</f>
        <v>22149</v>
      </c>
      <c r="G575" s="25">
        <f t="shared" si="162"/>
        <v>2008</v>
      </c>
      <c r="H575" s="25">
        <f t="shared" si="162"/>
        <v>2008</v>
      </c>
      <c r="I575" s="25">
        <f t="shared" si="162"/>
        <v>0</v>
      </c>
      <c r="J575" s="25">
        <f t="shared" si="162"/>
        <v>0</v>
      </c>
      <c r="K575" s="25">
        <f t="shared" si="162"/>
        <v>2008</v>
      </c>
      <c r="L575" s="25">
        <f t="shared" si="162"/>
        <v>2008</v>
      </c>
      <c r="M575" s="25">
        <f t="shared" si="162"/>
        <v>20141</v>
      </c>
    </row>
    <row r="576" spans="6:13" ht="12.75">
      <c r="F576" s="26"/>
      <c r="G576" s="26"/>
      <c r="H576" s="26"/>
      <c r="I576" s="26"/>
      <c r="J576" s="26"/>
      <c r="K576" s="26"/>
      <c r="L576" s="26"/>
      <c r="M576" s="26"/>
    </row>
    <row r="577" spans="4:13" ht="12.75" hidden="1">
      <c r="D577" s="24" t="s">
        <v>92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f aca="true" t="shared" si="163" ref="K577:L579">G577+I577</f>
        <v>0</v>
      </c>
      <c r="L577" s="25">
        <f t="shared" si="163"/>
        <v>0</v>
      </c>
      <c r="M577" s="25">
        <f>F577-K577</f>
        <v>0</v>
      </c>
    </row>
    <row r="578" spans="4:13" ht="12.75" hidden="1">
      <c r="D578" s="24" t="s">
        <v>44</v>
      </c>
      <c r="F578" s="25">
        <v>140</v>
      </c>
      <c r="G578" s="25">
        <v>140</v>
      </c>
      <c r="H578" s="25">
        <v>140</v>
      </c>
      <c r="I578" s="25">
        <v>0</v>
      </c>
      <c r="J578" s="25">
        <v>0</v>
      </c>
      <c r="K578" s="25">
        <f t="shared" si="163"/>
        <v>140</v>
      </c>
      <c r="L578" s="25">
        <f t="shared" si="163"/>
        <v>140</v>
      </c>
      <c r="M578" s="25">
        <f>F578-K578</f>
        <v>0</v>
      </c>
    </row>
    <row r="579" spans="4:13" ht="12.75" hidden="1">
      <c r="D579" s="24" t="s">
        <v>175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f t="shared" si="163"/>
        <v>0</v>
      </c>
      <c r="L579" s="25">
        <f t="shared" si="163"/>
        <v>0</v>
      </c>
      <c r="M579" s="25">
        <f>F579-K579</f>
        <v>0</v>
      </c>
    </row>
    <row r="580" spans="6:13" ht="12.75" hidden="1">
      <c r="F580" s="26" t="s">
        <v>96</v>
      </c>
      <c r="G580" s="26" t="s">
        <v>96</v>
      </c>
      <c r="H580" s="26" t="s">
        <v>96</v>
      </c>
      <c r="I580" s="26" t="s">
        <v>96</v>
      </c>
      <c r="J580" s="26" t="s">
        <v>96</v>
      </c>
      <c r="K580" s="26" t="s">
        <v>96</v>
      </c>
      <c r="L580" s="26" t="s">
        <v>96</v>
      </c>
      <c r="M580" s="26" t="s">
        <v>96</v>
      </c>
    </row>
    <row r="581" spans="1:13" ht="12.75">
      <c r="A581" s="25">
        <f>A575+1</f>
        <v>74</v>
      </c>
      <c r="B581" s="24" t="s">
        <v>210</v>
      </c>
      <c r="F581" s="25">
        <f aca="true" t="shared" si="164" ref="F581:M581">SUM(F577:F579)</f>
        <v>140</v>
      </c>
      <c r="G581" s="25">
        <f t="shared" si="164"/>
        <v>140</v>
      </c>
      <c r="H581" s="25">
        <f t="shared" si="164"/>
        <v>140</v>
      </c>
      <c r="I581" s="25">
        <f t="shared" si="164"/>
        <v>0</v>
      </c>
      <c r="J581" s="25">
        <f t="shared" si="164"/>
        <v>0</v>
      </c>
      <c r="K581" s="25">
        <f t="shared" si="164"/>
        <v>140</v>
      </c>
      <c r="L581" s="25">
        <f t="shared" si="164"/>
        <v>140</v>
      </c>
      <c r="M581" s="25">
        <f t="shared" si="164"/>
        <v>0</v>
      </c>
    </row>
    <row r="582" spans="6:13" ht="12.75">
      <c r="F582" s="26"/>
      <c r="G582" s="26"/>
      <c r="H582" s="26"/>
      <c r="I582" s="26"/>
      <c r="J582" s="26"/>
      <c r="K582" s="26"/>
      <c r="L582" s="26"/>
      <c r="M582" s="26"/>
    </row>
    <row r="583" spans="4:13" ht="12.75" hidden="1">
      <c r="D583" s="24" t="s">
        <v>92</v>
      </c>
      <c r="F583" s="25">
        <v>13920</v>
      </c>
      <c r="G583" s="25">
        <v>0</v>
      </c>
      <c r="H583" s="25">
        <v>0</v>
      </c>
      <c r="I583" s="25">
        <v>0</v>
      </c>
      <c r="J583" s="25">
        <v>0</v>
      </c>
      <c r="K583" s="25">
        <f aca="true" t="shared" si="165" ref="K583:L585">G583+I583</f>
        <v>0</v>
      </c>
      <c r="L583" s="25">
        <f t="shared" si="165"/>
        <v>0</v>
      </c>
      <c r="M583" s="25">
        <f>F583-K583</f>
        <v>13920</v>
      </c>
    </row>
    <row r="584" spans="4:13" ht="12.75" hidden="1">
      <c r="D584" s="24" t="s">
        <v>44</v>
      </c>
      <c r="F584" s="25">
        <v>4426</v>
      </c>
      <c r="G584" s="25">
        <v>4426</v>
      </c>
      <c r="H584" s="25">
        <v>4426</v>
      </c>
      <c r="I584" s="25">
        <v>0</v>
      </c>
      <c r="J584" s="25">
        <v>0</v>
      </c>
      <c r="K584" s="25">
        <f t="shared" si="165"/>
        <v>4426</v>
      </c>
      <c r="L584" s="25">
        <f t="shared" si="165"/>
        <v>4426</v>
      </c>
      <c r="M584" s="25">
        <f>F584-K584</f>
        <v>0</v>
      </c>
    </row>
    <row r="585" spans="4:13" ht="12.75" hidden="1">
      <c r="D585" s="24" t="s">
        <v>94</v>
      </c>
      <c r="F585" s="25">
        <v>2146</v>
      </c>
      <c r="G585" s="25">
        <v>0</v>
      </c>
      <c r="H585" s="25">
        <v>0</v>
      </c>
      <c r="I585" s="25">
        <v>0</v>
      </c>
      <c r="J585" s="25">
        <v>0</v>
      </c>
      <c r="K585" s="25">
        <f t="shared" si="165"/>
        <v>0</v>
      </c>
      <c r="L585" s="25">
        <f t="shared" si="165"/>
        <v>0</v>
      </c>
      <c r="M585" s="25">
        <f>F585-K585</f>
        <v>2146</v>
      </c>
    </row>
    <row r="586" spans="6:13" ht="12.75" hidden="1">
      <c r="F586" s="26" t="s">
        <v>96</v>
      </c>
      <c r="G586" s="26" t="s">
        <v>96</v>
      </c>
      <c r="H586" s="26" t="s">
        <v>96</v>
      </c>
      <c r="I586" s="26" t="s">
        <v>96</v>
      </c>
      <c r="J586" s="26" t="s">
        <v>96</v>
      </c>
      <c r="K586" s="26" t="s">
        <v>96</v>
      </c>
      <c r="L586" s="26" t="s">
        <v>96</v>
      </c>
      <c r="M586" s="26" t="s">
        <v>96</v>
      </c>
    </row>
    <row r="587" spans="1:13" ht="12.75">
      <c r="A587" s="25">
        <f>A581+1</f>
        <v>75</v>
      </c>
      <c r="B587" s="24" t="s">
        <v>211</v>
      </c>
      <c r="F587" s="25">
        <f aca="true" t="shared" si="166" ref="F587:M587">SUM(F583:F585)</f>
        <v>20492</v>
      </c>
      <c r="G587" s="25">
        <f t="shared" si="166"/>
        <v>4426</v>
      </c>
      <c r="H587" s="25">
        <f t="shared" si="166"/>
        <v>4426</v>
      </c>
      <c r="I587" s="25">
        <f t="shared" si="166"/>
        <v>0</v>
      </c>
      <c r="J587" s="25">
        <f t="shared" si="166"/>
        <v>0</v>
      </c>
      <c r="K587" s="25">
        <f t="shared" si="166"/>
        <v>4426</v>
      </c>
      <c r="L587" s="25">
        <f t="shared" si="166"/>
        <v>4426</v>
      </c>
      <c r="M587" s="25">
        <f t="shared" si="166"/>
        <v>16066</v>
      </c>
    </row>
    <row r="588" spans="6:13" ht="12.75">
      <c r="F588" s="26"/>
      <c r="G588" s="26"/>
      <c r="H588" s="26"/>
      <c r="I588" s="26"/>
      <c r="J588" s="26"/>
      <c r="K588" s="26"/>
      <c r="L588" s="26"/>
      <c r="M588" s="26"/>
    </row>
    <row r="589" spans="4:13" ht="12.75" hidden="1">
      <c r="D589" s="24" t="s">
        <v>92</v>
      </c>
      <c r="F589" s="25">
        <v>4324</v>
      </c>
      <c r="G589" s="25">
        <v>0</v>
      </c>
      <c r="H589" s="25">
        <v>0</v>
      </c>
      <c r="I589" s="25">
        <v>0</v>
      </c>
      <c r="J589" s="25">
        <v>0</v>
      </c>
      <c r="K589" s="25">
        <f aca="true" t="shared" si="167" ref="K589:L591">G589+I589</f>
        <v>0</v>
      </c>
      <c r="L589" s="25">
        <f t="shared" si="167"/>
        <v>0</v>
      </c>
      <c r="M589" s="25">
        <f>F589-K589</f>
        <v>4324</v>
      </c>
    </row>
    <row r="590" spans="4:13" ht="12.75" hidden="1">
      <c r="D590" s="24" t="s">
        <v>44</v>
      </c>
      <c r="F590" s="25">
        <v>2049</v>
      </c>
      <c r="G590" s="25">
        <v>2049</v>
      </c>
      <c r="H590" s="25">
        <v>2049</v>
      </c>
      <c r="I590" s="25">
        <v>0</v>
      </c>
      <c r="J590" s="25">
        <v>0</v>
      </c>
      <c r="K590" s="25">
        <f t="shared" si="167"/>
        <v>2049</v>
      </c>
      <c r="L590" s="25">
        <f t="shared" si="167"/>
        <v>2049</v>
      </c>
      <c r="M590" s="25">
        <f>F590-K590</f>
        <v>0</v>
      </c>
    </row>
    <row r="591" spans="4:13" ht="12.75" hidden="1">
      <c r="D591" s="24" t="s">
        <v>94</v>
      </c>
      <c r="F591" s="25">
        <v>4520</v>
      </c>
      <c r="G591" s="25">
        <v>0</v>
      </c>
      <c r="H591" s="25">
        <v>0</v>
      </c>
      <c r="I591" s="25">
        <v>0</v>
      </c>
      <c r="J591" s="25">
        <v>0</v>
      </c>
      <c r="K591" s="25">
        <f t="shared" si="167"/>
        <v>0</v>
      </c>
      <c r="L591" s="25">
        <f t="shared" si="167"/>
        <v>0</v>
      </c>
      <c r="M591" s="25">
        <f>F591-K591</f>
        <v>4520</v>
      </c>
    </row>
    <row r="592" spans="6:13" ht="12.75" hidden="1">
      <c r="F592" s="26" t="s">
        <v>96</v>
      </c>
      <c r="G592" s="26" t="s">
        <v>96</v>
      </c>
      <c r="H592" s="26" t="s">
        <v>96</v>
      </c>
      <c r="I592" s="26" t="s">
        <v>96</v>
      </c>
      <c r="J592" s="26" t="s">
        <v>96</v>
      </c>
      <c r="K592" s="26" t="s">
        <v>96</v>
      </c>
      <c r="L592" s="26" t="s">
        <v>96</v>
      </c>
      <c r="M592" s="26" t="s">
        <v>96</v>
      </c>
    </row>
    <row r="593" spans="1:13" ht="12.75">
      <c r="A593" s="25">
        <f>A587+1</f>
        <v>76</v>
      </c>
      <c r="B593" s="24" t="s">
        <v>212</v>
      </c>
      <c r="F593" s="25">
        <f aca="true" t="shared" si="168" ref="F593:M593">SUM(F589:F591)</f>
        <v>10893</v>
      </c>
      <c r="G593" s="25">
        <f t="shared" si="168"/>
        <v>2049</v>
      </c>
      <c r="H593" s="25">
        <f t="shared" si="168"/>
        <v>2049</v>
      </c>
      <c r="I593" s="25">
        <f t="shared" si="168"/>
        <v>0</v>
      </c>
      <c r="J593" s="25">
        <f t="shared" si="168"/>
        <v>0</v>
      </c>
      <c r="K593" s="25">
        <f t="shared" si="168"/>
        <v>2049</v>
      </c>
      <c r="L593" s="25">
        <f t="shared" si="168"/>
        <v>2049</v>
      </c>
      <c r="M593" s="25">
        <f t="shared" si="168"/>
        <v>8844</v>
      </c>
    </row>
    <row r="594" spans="6:13" ht="12.75">
      <c r="F594" s="26"/>
      <c r="G594" s="26"/>
      <c r="H594" s="26"/>
      <c r="I594" s="26"/>
      <c r="J594" s="26"/>
      <c r="K594" s="26"/>
      <c r="L594" s="26"/>
      <c r="M594" s="26"/>
    </row>
    <row r="595" spans="4:13" ht="12.75" hidden="1">
      <c r="D595" s="24" t="s">
        <v>92</v>
      </c>
      <c r="F595" s="25">
        <v>3253</v>
      </c>
      <c r="G595" s="25">
        <v>0</v>
      </c>
      <c r="H595" s="25">
        <v>0</v>
      </c>
      <c r="I595" s="25">
        <v>0</v>
      </c>
      <c r="J595" s="25">
        <v>0</v>
      </c>
      <c r="K595" s="25">
        <f>G595+I595</f>
        <v>0</v>
      </c>
      <c r="L595" s="25">
        <f>H595+J595</f>
        <v>0</v>
      </c>
      <c r="M595" s="25">
        <f>F595-K595</f>
        <v>3253</v>
      </c>
    </row>
    <row r="596" spans="4:13" ht="12.75" hidden="1">
      <c r="D596" s="24" t="s">
        <v>44</v>
      </c>
      <c r="F596" s="25">
        <v>4868</v>
      </c>
      <c r="G596" s="25">
        <v>4868</v>
      </c>
      <c r="H596" s="25">
        <v>4868</v>
      </c>
      <c r="I596" s="25">
        <v>0</v>
      </c>
      <c r="J596" s="25">
        <v>0</v>
      </c>
      <c r="K596" s="25">
        <f>G596+I596</f>
        <v>4868</v>
      </c>
      <c r="L596" s="25">
        <f>H596+J596</f>
        <v>4868</v>
      </c>
      <c r="M596" s="25">
        <f>F596-K596</f>
        <v>0</v>
      </c>
    </row>
    <row r="597" spans="6:13" ht="12.75" hidden="1">
      <c r="F597" s="26" t="s">
        <v>96</v>
      </c>
      <c r="G597" s="26" t="s">
        <v>96</v>
      </c>
      <c r="H597" s="26" t="s">
        <v>96</v>
      </c>
      <c r="I597" s="26" t="s">
        <v>96</v>
      </c>
      <c r="J597" s="26" t="s">
        <v>96</v>
      </c>
      <c r="K597" s="26" t="s">
        <v>96</v>
      </c>
      <c r="L597" s="26" t="s">
        <v>96</v>
      </c>
      <c r="M597" s="26" t="s">
        <v>96</v>
      </c>
    </row>
    <row r="598" spans="1:13" ht="12.75">
      <c r="A598" s="25">
        <f>A593+1</f>
        <v>77</v>
      </c>
      <c r="B598" s="24" t="s">
        <v>213</v>
      </c>
      <c r="F598" s="27">
        <f aca="true" t="shared" si="169" ref="F598:M598">F595+F596</f>
        <v>8121</v>
      </c>
      <c r="G598" s="27">
        <f t="shared" si="169"/>
        <v>4868</v>
      </c>
      <c r="H598" s="27">
        <f t="shared" si="169"/>
        <v>4868</v>
      </c>
      <c r="I598" s="27">
        <f t="shared" si="169"/>
        <v>0</v>
      </c>
      <c r="J598" s="27">
        <f t="shared" si="169"/>
        <v>0</v>
      </c>
      <c r="K598" s="27">
        <f t="shared" si="169"/>
        <v>4868</v>
      </c>
      <c r="L598" s="27">
        <f t="shared" si="169"/>
        <v>4868</v>
      </c>
      <c r="M598" s="27">
        <f t="shared" si="169"/>
        <v>3253</v>
      </c>
    </row>
    <row r="599" spans="6:13" ht="12.75">
      <c r="F599" s="26"/>
      <c r="G599" s="26"/>
      <c r="H599" s="26"/>
      <c r="I599" s="26"/>
      <c r="J599" s="26"/>
      <c r="K599" s="26"/>
      <c r="L599" s="26"/>
      <c r="M599" s="26"/>
    </row>
    <row r="600" spans="2:13" ht="13.5" thickBot="1">
      <c r="B600" s="24" t="s">
        <v>214</v>
      </c>
      <c r="F600" s="28">
        <f aca="true" t="shared" si="170" ref="F600:M600">F598+F593+F587+F581+F575+F568+F561+F554+F546+F538</f>
        <v>181703</v>
      </c>
      <c r="G600" s="28">
        <f t="shared" si="170"/>
        <v>24016</v>
      </c>
      <c r="H600" s="28">
        <f t="shared" si="170"/>
        <v>24016</v>
      </c>
      <c r="I600" s="28">
        <f t="shared" si="170"/>
        <v>21925</v>
      </c>
      <c r="J600" s="28">
        <f t="shared" si="170"/>
        <v>21925</v>
      </c>
      <c r="K600" s="28">
        <f t="shared" si="170"/>
        <v>45941</v>
      </c>
      <c r="L600" s="28">
        <f t="shared" si="170"/>
        <v>45941</v>
      </c>
      <c r="M600" s="28">
        <f t="shared" si="170"/>
        <v>135762</v>
      </c>
    </row>
    <row r="601" spans="6:13" ht="13.5" thickTop="1">
      <c r="F601" s="26"/>
      <c r="G601" s="26"/>
      <c r="H601" s="26"/>
      <c r="I601" s="26"/>
      <c r="J601" s="26"/>
      <c r="K601" s="26"/>
      <c r="L601" s="26"/>
      <c r="M601" s="26"/>
    </row>
    <row r="602" ht="12.75">
      <c r="A602" s="20" t="s">
        <v>215</v>
      </c>
    </row>
    <row r="603" spans="4:13" ht="12.75" hidden="1">
      <c r="D603" s="24" t="s">
        <v>49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f aca="true" t="shared" si="171" ref="K603:L606">G603+I603</f>
        <v>0</v>
      </c>
      <c r="L603" s="25">
        <f t="shared" si="171"/>
        <v>0</v>
      </c>
      <c r="M603" s="25">
        <f>F603-K603</f>
        <v>0</v>
      </c>
    </row>
    <row r="604" spans="4:13" ht="12.75" hidden="1">
      <c r="D604" s="24" t="s">
        <v>44</v>
      </c>
      <c r="F604" s="25">
        <v>1871</v>
      </c>
      <c r="G604" s="25">
        <v>1871</v>
      </c>
      <c r="H604" s="25">
        <v>1871</v>
      </c>
      <c r="I604" s="25">
        <v>0</v>
      </c>
      <c r="J604" s="25">
        <v>0</v>
      </c>
      <c r="K604" s="25">
        <f t="shared" si="171"/>
        <v>1871</v>
      </c>
      <c r="L604" s="25">
        <f t="shared" si="171"/>
        <v>1871</v>
      </c>
      <c r="M604" s="25">
        <f>F604-K604</f>
        <v>0</v>
      </c>
    </row>
    <row r="605" spans="4:13" ht="12.75" hidden="1">
      <c r="D605" s="24" t="s">
        <v>109</v>
      </c>
      <c r="F605" s="25">
        <v>12939</v>
      </c>
      <c r="G605" s="25">
        <v>0</v>
      </c>
      <c r="H605" s="25">
        <v>0</v>
      </c>
      <c r="I605" s="25">
        <v>380</v>
      </c>
      <c r="J605" s="25">
        <v>380</v>
      </c>
      <c r="K605" s="25">
        <f t="shared" si="171"/>
        <v>380</v>
      </c>
      <c r="L605" s="25">
        <f t="shared" si="171"/>
        <v>380</v>
      </c>
      <c r="M605" s="25">
        <f>F605-K605</f>
        <v>12559</v>
      </c>
    </row>
    <row r="606" spans="4:13" ht="12.75" hidden="1">
      <c r="D606" s="24" t="s">
        <v>110</v>
      </c>
      <c r="F606" s="25">
        <v>15489</v>
      </c>
      <c r="G606" s="25">
        <v>0</v>
      </c>
      <c r="H606" s="25">
        <v>0</v>
      </c>
      <c r="I606" s="25">
        <v>15797</v>
      </c>
      <c r="J606" s="25">
        <v>15797</v>
      </c>
      <c r="K606" s="25">
        <f t="shared" si="171"/>
        <v>15797</v>
      </c>
      <c r="L606" s="25">
        <f t="shared" si="171"/>
        <v>15797</v>
      </c>
      <c r="M606" s="25">
        <f>F606-K606</f>
        <v>-308</v>
      </c>
    </row>
    <row r="607" spans="6:13" ht="12.75" hidden="1">
      <c r="F607" s="26" t="s">
        <v>96</v>
      </c>
      <c r="G607" s="26" t="s">
        <v>96</v>
      </c>
      <c r="H607" s="26" t="s">
        <v>96</v>
      </c>
      <c r="I607" s="26" t="s">
        <v>96</v>
      </c>
      <c r="J607" s="26" t="s">
        <v>96</v>
      </c>
      <c r="K607" s="26" t="s">
        <v>96</v>
      </c>
      <c r="L607" s="26" t="s">
        <v>96</v>
      </c>
      <c r="M607" s="26" t="s">
        <v>96</v>
      </c>
    </row>
    <row r="608" spans="1:13" ht="12.75">
      <c r="A608" s="25">
        <f>A598+1</f>
        <v>78</v>
      </c>
      <c r="B608" s="24" t="s">
        <v>216</v>
      </c>
      <c r="F608" s="25">
        <f aca="true" t="shared" si="172" ref="F608:M608">SUM(F603:F606)</f>
        <v>30299</v>
      </c>
      <c r="G608" s="25">
        <f t="shared" si="172"/>
        <v>1871</v>
      </c>
      <c r="H608" s="25">
        <f t="shared" si="172"/>
        <v>1871</v>
      </c>
      <c r="I608" s="25">
        <f t="shared" si="172"/>
        <v>16177</v>
      </c>
      <c r="J608" s="25">
        <f t="shared" si="172"/>
        <v>16177</v>
      </c>
      <c r="K608" s="25">
        <f t="shared" si="172"/>
        <v>18048</v>
      </c>
      <c r="L608" s="25">
        <f t="shared" si="172"/>
        <v>18048</v>
      </c>
      <c r="M608" s="25">
        <f t="shared" si="172"/>
        <v>12251</v>
      </c>
    </row>
    <row r="609" spans="6:13" ht="12.75">
      <c r="F609" s="26"/>
      <c r="G609" s="26"/>
      <c r="H609" s="26"/>
      <c r="I609" s="26"/>
      <c r="J609" s="26"/>
      <c r="K609" s="26"/>
      <c r="L609" s="26"/>
      <c r="M609" s="26"/>
    </row>
    <row r="610" spans="4:13" ht="12.75" hidden="1">
      <c r="D610" s="24" t="s">
        <v>92</v>
      </c>
      <c r="F610" s="25">
        <v>34527</v>
      </c>
      <c r="G610" s="25">
        <v>0</v>
      </c>
      <c r="H610" s="25">
        <v>0</v>
      </c>
      <c r="I610" s="25">
        <v>0</v>
      </c>
      <c r="J610" s="25">
        <v>0</v>
      </c>
      <c r="K610" s="25">
        <f aca="true" t="shared" si="173" ref="K610:L613">G610+I610</f>
        <v>0</v>
      </c>
      <c r="L610" s="25">
        <f t="shared" si="173"/>
        <v>0</v>
      </c>
      <c r="M610" s="25">
        <f>F610-K610</f>
        <v>34527</v>
      </c>
    </row>
    <row r="611" spans="4:13" ht="12.75" hidden="1">
      <c r="D611" s="24" t="s">
        <v>44</v>
      </c>
      <c r="F611" s="25">
        <v>564</v>
      </c>
      <c r="G611" s="25">
        <v>564</v>
      </c>
      <c r="H611" s="25">
        <v>564</v>
      </c>
      <c r="I611" s="25">
        <v>0</v>
      </c>
      <c r="J611" s="25">
        <v>0</v>
      </c>
      <c r="K611" s="25">
        <f t="shared" si="173"/>
        <v>564</v>
      </c>
      <c r="L611" s="25">
        <f t="shared" si="173"/>
        <v>564</v>
      </c>
      <c r="M611" s="25">
        <f>F611-K611</f>
        <v>0</v>
      </c>
    </row>
    <row r="612" spans="4:13" ht="12.75" hidden="1">
      <c r="D612" s="24" t="s">
        <v>109</v>
      </c>
      <c r="F612" s="25">
        <v>1587</v>
      </c>
      <c r="G612" s="25">
        <v>0</v>
      </c>
      <c r="H612" s="25">
        <v>0</v>
      </c>
      <c r="I612" s="25">
        <v>2047</v>
      </c>
      <c r="J612" s="25">
        <v>2047</v>
      </c>
      <c r="K612" s="25">
        <f t="shared" si="173"/>
        <v>2047</v>
      </c>
      <c r="L612" s="25">
        <f t="shared" si="173"/>
        <v>2047</v>
      </c>
      <c r="M612" s="25">
        <f>F612-K612</f>
        <v>-460</v>
      </c>
    </row>
    <row r="613" spans="4:13" ht="12.75" hidden="1">
      <c r="D613" s="24" t="s">
        <v>110</v>
      </c>
      <c r="F613" s="25">
        <v>2700</v>
      </c>
      <c r="G613" s="25">
        <v>0</v>
      </c>
      <c r="H613" s="25">
        <v>0</v>
      </c>
      <c r="I613" s="25">
        <v>16304</v>
      </c>
      <c r="J613" s="25">
        <v>16304</v>
      </c>
      <c r="K613" s="25">
        <f t="shared" si="173"/>
        <v>16304</v>
      </c>
      <c r="L613" s="25">
        <f t="shared" si="173"/>
        <v>16304</v>
      </c>
      <c r="M613" s="25">
        <f>F613-K613</f>
        <v>-13604</v>
      </c>
    </row>
    <row r="614" spans="6:13" ht="12.75" hidden="1">
      <c r="F614" s="26" t="s">
        <v>96</v>
      </c>
      <c r="G614" s="26" t="s">
        <v>96</v>
      </c>
      <c r="H614" s="26" t="s">
        <v>96</v>
      </c>
      <c r="I614" s="26" t="s">
        <v>96</v>
      </c>
      <c r="J614" s="26" t="s">
        <v>96</v>
      </c>
      <c r="K614" s="26" t="s">
        <v>96</v>
      </c>
      <c r="L614" s="26" t="s">
        <v>96</v>
      </c>
      <c r="M614" s="26" t="s">
        <v>96</v>
      </c>
    </row>
    <row r="615" spans="1:13" ht="12.75">
      <c r="A615" s="25">
        <f>A608+1</f>
        <v>79</v>
      </c>
      <c r="B615" s="24" t="s">
        <v>217</v>
      </c>
      <c r="F615" s="25">
        <f aca="true" t="shared" si="174" ref="F615:M615">SUM(F610:F613)</f>
        <v>39378</v>
      </c>
      <c r="G615" s="25">
        <f t="shared" si="174"/>
        <v>564</v>
      </c>
      <c r="H615" s="25">
        <f t="shared" si="174"/>
        <v>564</v>
      </c>
      <c r="I615" s="25">
        <f t="shared" si="174"/>
        <v>18351</v>
      </c>
      <c r="J615" s="25">
        <f t="shared" si="174"/>
        <v>18351</v>
      </c>
      <c r="K615" s="25">
        <f t="shared" si="174"/>
        <v>18915</v>
      </c>
      <c r="L615" s="25">
        <f t="shared" si="174"/>
        <v>18915</v>
      </c>
      <c r="M615" s="25">
        <f t="shared" si="174"/>
        <v>20463</v>
      </c>
    </row>
    <row r="616" spans="6:13" ht="12.75">
      <c r="F616" s="26"/>
      <c r="G616" s="26"/>
      <c r="H616" s="26"/>
      <c r="I616" s="26"/>
      <c r="J616" s="26"/>
      <c r="K616" s="26"/>
      <c r="L616" s="26"/>
      <c r="M616" s="26"/>
    </row>
    <row r="617" spans="4:13" ht="12.75" hidden="1">
      <c r="D617" s="24" t="s">
        <v>92</v>
      </c>
      <c r="F617" s="25">
        <v>2558</v>
      </c>
      <c r="G617" s="25">
        <v>0</v>
      </c>
      <c r="H617" s="25">
        <v>0</v>
      </c>
      <c r="I617" s="25">
        <v>0</v>
      </c>
      <c r="J617" s="25">
        <v>0</v>
      </c>
      <c r="K617" s="25">
        <f aca="true" t="shared" si="175" ref="K617:L619">G617+I617</f>
        <v>0</v>
      </c>
      <c r="L617" s="25">
        <f t="shared" si="175"/>
        <v>0</v>
      </c>
      <c r="M617" s="25">
        <f>F617-K617</f>
        <v>2558</v>
      </c>
    </row>
    <row r="618" spans="4:13" ht="12.75" hidden="1">
      <c r="D618" s="24" t="s">
        <v>44</v>
      </c>
      <c r="F618" s="25">
        <v>1697</v>
      </c>
      <c r="G618" s="25">
        <v>1697</v>
      </c>
      <c r="H618" s="25">
        <v>1697</v>
      </c>
      <c r="I618" s="25">
        <v>0</v>
      </c>
      <c r="J618" s="25">
        <v>0</v>
      </c>
      <c r="K618" s="25">
        <f t="shared" si="175"/>
        <v>1697</v>
      </c>
      <c r="L618" s="25">
        <f t="shared" si="175"/>
        <v>1697</v>
      </c>
      <c r="M618" s="25">
        <f>F618-K618</f>
        <v>0</v>
      </c>
    </row>
    <row r="619" spans="4:13" ht="12.75" hidden="1">
      <c r="D619" s="24" t="s">
        <v>94</v>
      </c>
      <c r="F619" s="25">
        <v>457</v>
      </c>
      <c r="G619" s="25">
        <v>0</v>
      </c>
      <c r="H619" s="25">
        <v>0</v>
      </c>
      <c r="I619" s="25">
        <v>0</v>
      </c>
      <c r="J619" s="25">
        <v>0</v>
      </c>
      <c r="K619" s="25">
        <f t="shared" si="175"/>
        <v>0</v>
      </c>
      <c r="L619" s="25">
        <f t="shared" si="175"/>
        <v>0</v>
      </c>
      <c r="M619" s="25">
        <f>F619-K619</f>
        <v>457</v>
      </c>
    </row>
    <row r="620" spans="4:13" ht="12.75" hidden="1">
      <c r="D620" s="24" t="s">
        <v>111</v>
      </c>
      <c r="F620" s="25">
        <v>1783</v>
      </c>
      <c r="G620" s="25">
        <v>0</v>
      </c>
      <c r="H620" s="25">
        <v>0</v>
      </c>
      <c r="I620" s="25">
        <v>0</v>
      </c>
      <c r="J620" s="25">
        <v>0</v>
      </c>
      <c r="K620" s="25">
        <v>0</v>
      </c>
      <c r="L620" s="25">
        <f>H620+J620</f>
        <v>0</v>
      </c>
      <c r="M620" s="25">
        <f>F620-K620</f>
        <v>1783</v>
      </c>
    </row>
    <row r="621" spans="6:13" ht="12.75" hidden="1">
      <c r="F621" s="26" t="s">
        <v>96</v>
      </c>
      <c r="G621" s="26" t="s">
        <v>96</v>
      </c>
      <c r="H621" s="26" t="s">
        <v>96</v>
      </c>
      <c r="I621" s="26" t="s">
        <v>96</v>
      </c>
      <c r="J621" s="26" t="s">
        <v>96</v>
      </c>
      <c r="K621" s="26" t="s">
        <v>96</v>
      </c>
      <c r="L621" s="26" t="s">
        <v>96</v>
      </c>
      <c r="M621" s="26" t="s">
        <v>96</v>
      </c>
    </row>
    <row r="622" spans="1:13" ht="12.75">
      <c r="A622" s="25">
        <f>A615+1</f>
        <v>80</v>
      </c>
      <c r="B622" s="24" t="s">
        <v>218</v>
      </c>
      <c r="F622" s="25">
        <f aca="true" t="shared" si="176" ref="F622:M622">SUM(F617:F620)</f>
        <v>6495</v>
      </c>
      <c r="G622" s="25">
        <f t="shared" si="176"/>
        <v>1697</v>
      </c>
      <c r="H622" s="25">
        <f t="shared" si="176"/>
        <v>1697</v>
      </c>
      <c r="I622" s="25">
        <f t="shared" si="176"/>
        <v>0</v>
      </c>
      <c r="J622" s="25">
        <f t="shared" si="176"/>
        <v>0</v>
      </c>
      <c r="K622" s="25">
        <f t="shared" si="176"/>
        <v>1697</v>
      </c>
      <c r="L622" s="25">
        <f t="shared" si="176"/>
        <v>1697</v>
      </c>
      <c r="M622" s="25">
        <f t="shared" si="176"/>
        <v>4798</v>
      </c>
    </row>
    <row r="623" spans="6:13" ht="12.75">
      <c r="F623" s="26"/>
      <c r="G623" s="26"/>
      <c r="H623" s="26"/>
      <c r="I623" s="26"/>
      <c r="J623" s="26"/>
      <c r="K623" s="26"/>
      <c r="L623" s="26"/>
      <c r="M623" s="26"/>
    </row>
    <row r="624" spans="4:13" ht="12.75" hidden="1">
      <c r="D624" s="24" t="s">
        <v>92</v>
      </c>
      <c r="F624" s="25">
        <v>8934</v>
      </c>
      <c r="G624" s="25">
        <v>0</v>
      </c>
      <c r="H624" s="25">
        <v>0</v>
      </c>
      <c r="I624" s="25">
        <v>0</v>
      </c>
      <c r="J624" s="25">
        <v>0</v>
      </c>
      <c r="K624" s="25">
        <f aca="true" t="shared" si="177" ref="K624:L628">G624+I624</f>
        <v>0</v>
      </c>
      <c r="L624" s="25">
        <f t="shared" si="177"/>
        <v>0</v>
      </c>
      <c r="M624" s="25">
        <f>F624-K624</f>
        <v>8934</v>
      </c>
    </row>
    <row r="625" spans="4:13" ht="12.75" hidden="1">
      <c r="D625" s="24" t="s">
        <v>44</v>
      </c>
      <c r="F625" s="25">
        <v>190</v>
      </c>
      <c r="G625" s="25">
        <v>190</v>
      </c>
      <c r="H625" s="25">
        <v>190</v>
      </c>
      <c r="I625" s="25">
        <v>0</v>
      </c>
      <c r="J625" s="25">
        <v>0</v>
      </c>
      <c r="K625" s="25">
        <f t="shared" si="177"/>
        <v>190</v>
      </c>
      <c r="L625" s="25">
        <f t="shared" si="177"/>
        <v>190</v>
      </c>
      <c r="M625" s="25">
        <f>F625-K625</f>
        <v>0</v>
      </c>
    </row>
    <row r="626" spans="4:13" ht="12.75" hidden="1">
      <c r="D626" s="24" t="s">
        <v>109</v>
      </c>
      <c r="F626" s="25">
        <v>9490</v>
      </c>
      <c r="G626" s="25">
        <v>0</v>
      </c>
      <c r="H626" s="25">
        <v>0</v>
      </c>
      <c r="I626" s="25">
        <v>5995</v>
      </c>
      <c r="J626" s="25">
        <v>5995</v>
      </c>
      <c r="K626" s="25">
        <f t="shared" si="177"/>
        <v>5995</v>
      </c>
      <c r="L626" s="25">
        <f t="shared" si="177"/>
        <v>5995</v>
      </c>
      <c r="M626" s="25">
        <f>F626-K626</f>
        <v>3495</v>
      </c>
    </row>
    <row r="627" spans="4:13" ht="12.75" hidden="1">
      <c r="D627" s="24" t="s">
        <v>94</v>
      </c>
      <c r="F627" s="25">
        <v>7038</v>
      </c>
      <c r="G627" s="25">
        <v>0</v>
      </c>
      <c r="H627" s="25">
        <v>0</v>
      </c>
      <c r="I627" s="25">
        <v>0</v>
      </c>
      <c r="J627" s="25">
        <v>0</v>
      </c>
      <c r="K627" s="25">
        <f t="shared" si="177"/>
        <v>0</v>
      </c>
      <c r="L627" s="25">
        <f t="shared" si="177"/>
        <v>0</v>
      </c>
      <c r="M627" s="25">
        <f>F627-K627</f>
        <v>7038</v>
      </c>
    </row>
    <row r="628" spans="4:13" ht="12.75" hidden="1">
      <c r="D628" s="24" t="s">
        <v>110</v>
      </c>
      <c r="F628" s="25">
        <v>1613</v>
      </c>
      <c r="G628" s="25">
        <v>0</v>
      </c>
      <c r="H628" s="25">
        <v>0</v>
      </c>
      <c r="I628" s="25">
        <v>0</v>
      </c>
      <c r="J628" s="25">
        <v>0</v>
      </c>
      <c r="K628" s="25">
        <f t="shared" si="177"/>
        <v>0</v>
      </c>
      <c r="L628" s="25">
        <f t="shared" si="177"/>
        <v>0</v>
      </c>
      <c r="M628" s="25">
        <f>F628-K628</f>
        <v>1613</v>
      </c>
    </row>
    <row r="629" spans="6:13" ht="12.75" hidden="1">
      <c r="F629" s="26" t="s">
        <v>96</v>
      </c>
      <c r="G629" s="26" t="s">
        <v>96</v>
      </c>
      <c r="H629" s="26" t="s">
        <v>96</v>
      </c>
      <c r="I629" s="26" t="s">
        <v>96</v>
      </c>
      <c r="J629" s="26" t="s">
        <v>96</v>
      </c>
      <c r="K629" s="26" t="s">
        <v>96</v>
      </c>
      <c r="L629" s="26" t="s">
        <v>96</v>
      </c>
      <c r="M629" s="26" t="s">
        <v>96</v>
      </c>
    </row>
    <row r="630" spans="1:13" ht="12.75">
      <c r="A630" s="25">
        <f>A622+1</f>
        <v>81</v>
      </c>
      <c r="B630" s="24" t="s">
        <v>219</v>
      </c>
      <c r="F630" s="25">
        <f aca="true" t="shared" si="178" ref="F630:M630">SUM(F624:F628)</f>
        <v>27265</v>
      </c>
      <c r="G630" s="25">
        <f t="shared" si="178"/>
        <v>190</v>
      </c>
      <c r="H630" s="25">
        <f t="shared" si="178"/>
        <v>190</v>
      </c>
      <c r="I630" s="25">
        <f t="shared" si="178"/>
        <v>5995</v>
      </c>
      <c r="J630" s="25">
        <f t="shared" si="178"/>
        <v>5995</v>
      </c>
      <c r="K630" s="25">
        <f t="shared" si="178"/>
        <v>6185</v>
      </c>
      <c r="L630" s="25">
        <f t="shared" si="178"/>
        <v>6185</v>
      </c>
      <c r="M630" s="25">
        <f t="shared" si="178"/>
        <v>21080</v>
      </c>
    </row>
    <row r="631" spans="6:13" ht="12.75">
      <c r="F631" s="26"/>
      <c r="G631" s="26"/>
      <c r="H631" s="26"/>
      <c r="I631" s="26"/>
      <c r="J631" s="26"/>
      <c r="K631" s="26"/>
      <c r="L631" s="26"/>
      <c r="M631" s="26"/>
    </row>
    <row r="632" spans="4:13" ht="12.75" hidden="1">
      <c r="D632" s="24" t="s">
        <v>92</v>
      </c>
      <c r="F632" s="25">
        <v>15898</v>
      </c>
      <c r="G632" s="25">
        <v>0</v>
      </c>
      <c r="H632" s="25">
        <v>0</v>
      </c>
      <c r="I632" s="25">
        <v>0</v>
      </c>
      <c r="J632" s="25">
        <v>0</v>
      </c>
      <c r="K632" s="25">
        <f aca="true" t="shared" si="179" ref="K632:L636">G632+I632</f>
        <v>0</v>
      </c>
      <c r="L632" s="25">
        <f t="shared" si="179"/>
        <v>0</v>
      </c>
      <c r="M632" s="25">
        <f>F632-K632</f>
        <v>15898</v>
      </c>
    </row>
    <row r="633" spans="4:13" ht="12.75" hidden="1">
      <c r="D633" s="24" t="s">
        <v>44</v>
      </c>
      <c r="F633" s="25">
        <v>21</v>
      </c>
      <c r="G633" s="25">
        <v>21</v>
      </c>
      <c r="H633" s="25">
        <v>21</v>
      </c>
      <c r="I633" s="25">
        <v>0</v>
      </c>
      <c r="J633" s="25">
        <v>0</v>
      </c>
      <c r="K633" s="25">
        <f t="shared" si="179"/>
        <v>21</v>
      </c>
      <c r="L633" s="25">
        <f t="shared" si="179"/>
        <v>21</v>
      </c>
      <c r="M633" s="25">
        <f>F633-K633</f>
        <v>0</v>
      </c>
    </row>
    <row r="634" spans="4:13" ht="12.75" hidden="1">
      <c r="D634" s="24" t="s">
        <v>109</v>
      </c>
      <c r="F634" s="25">
        <v>0</v>
      </c>
      <c r="G634" s="25">
        <v>0</v>
      </c>
      <c r="H634" s="25">
        <v>0</v>
      </c>
      <c r="I634" s="25">
        <v>22943</v>
      </c>
      <c r="J634" s="25">
        <v>22943</v>
      </c>
      <c r="K634" s="25">
        <f t="shared" si="179"/>
        <v>22943</v>
      </c>
      <c r="L634" s="25">
        <f t="shared" si="179"/>
        <v>22943</v>
      </c>
      <c r="M634" s="25">
        <f>F634-K634</f>
        <v>-22943</v>
      </c>
    </row>
    <row r="635" spans="4:13" ht="12.75" hidden="1">
      <c r="D635" s="24" t="s">
        <v>110</v>
      </c>
      <c r="F635" s="25">
        <v>2289</v>
      </c>
      <c r="G635" s="25">
        <v>0</v>
      </c>
      <c r="H635" s="25">
        <v>0</v>
      </c>
      <c r="I635" s="25">
        <v>15797</v>
      </c>
      <c r="J635" s="25">
        <v>15797</v>
      </c>
      <c r="K635" s="25">
        <f t="shared" si="179"/>
        <v>15797</v>
      </c>
      <c r="L635" s="25">
        <f t="shared" si="179"/>
        <v>15797</v>
      </c>
      <c r="M635" s="25">
        <f>F635-K635</f>
        <v>-13508</v>
      </c>
    </row>
    <row r="636" spans="4:13" ht="12.75" hidden="1">
      <c r="D636" s="24" t="s">
        <v>111</v>
      </c>
      <c r="F636" s="25">
        <v>255</v>
      </c>
      <c r="G636" s="25">
        <v>0</v>
      </c>
      <c r="H636" s="25">
        <v>0</v>
      </c>
      <c r="I636" s="25">
        <v>0</v>
      </c>
      <c r="J636" s="25">
        <v>0</v>
      </c>
      <c r="K636" s="25">
        <f t="shared" si="179"/>
        <v>0</v>
      </c>
      <c r="L636" s="25">
        <f t="shared" si="179"/>
        <v>0</v>
      </c>
      <c r="M636" s="25">
        <f>F636-K636</f>
        <v>255</v>
      </c>
    </row>
    <row r="637" spans="6:13" ht="12.75" hidden="1">
      <c r="F637" s="26" t="s">
        <v>96</v>
      </c>
      <c r="G637" s="26" t="s">
        <v>96</v>
      </c>
      <c r="H637" s="26" t="s">
        <v>96</v>
      </c>
      <c r="I637" s="26" t="s">
        <v>96</v>
      </c>
      <c r="J637" s="26" t="s">
        <v>96</v>
      </c>
      <c r="K637" s="26" t="s">
        <v>96</v>
      </c>
      <c r="L637" s="26" t="s">
        <v>96</v>
      </c>
      <c r="M637" s="26" t="s">
        <v>96</v>
      </c>
    </row>
    <row r="638" spans="1:13" ht="12.75">
      <c r="A638" s="25">
        <f>A630+1</f>
        <v>82</v>
      </c>
      <c r="B638" s="24" t="s">
        <v>220</v>
      </c>
      <c r="F638" s="25">
        <f aca="true" t="shared" si="180" ref="F638:M638">SUM(F632:F636)</f>
        <v>18463</v>
      </c>
      <c r="G638" s="25">
        <f t="shared" si="180"/>
        <v>21</v>
      </c>
      <c r="H638" s="25">
        <f t="shared" si="180"/>
        <v>21</v>
      </c>
      <c r="I638" s="25">
        <f t="shared" si="180"/>
        <v>38740</v>
      </c>
      <c r="J638" s="25">
        <f t="shared" si="180"/>
        <v>38740</v>
      </c>
      <c r="K638" s="25">
        <f t="shared" si="180"/>
        <v>38761</v>
      </c>
      <c r="L638" s="25">
        <f t="shared" si="180"/>
        <v>38761</v>
      </c>
      <c r="M638" s="25">
        <f t="shared" si="180"/>
        <v>-20298</v>
      </c>
    </row>
    <row r="639" spans="6:13" ht="12.75">
      <c r="F639" s="26"/>
      <c r="G639" s="26"/>
      <c r="H639" s="26"/>
      <c r="I639" s="26"/>
      <c r="J639" s="26"/>
      <c r="K639" s="26"/>
      <c r="L639" s="26"/>
      <c r="M639" s="26"/>
    </row>
    <row r="640" spans="4:13" ht="12.75" hidden="1">
      <c r="D640" s="24" t="s">
        <v>92</v>
      </c>
      <c r="F640" s="25">
        <v>38431</v>
      </c>
      <c r="G640" s="25">
        <v>0</v>
      </c>
      <c r="H640" s="25">
        <v>0</v>
      </c>
      <c r="I640" s="25">
        <v>0</v>
      </c>
      <c r="J640" s="25">
        <v>0</v>
      </c>
      <c r="K640" s="25">
        <f aca="true" t="shared" si="181" ref="K640:L643">G640+I640</f>
        <v>0</v>
      </c>
      <c r="L640" s="25">
        <f t="shared" si="181"/>
        <v>0</v>
      </c>
      <c r="M640" s="25">
        <f>F640-K640</f>
        <v>38431</v>
      </c>
    </row>
    <row r="641" spans="4:13" ht="12.75" hidden="1">
      <c r="D641" s="24" t="s">
        <v>44</v>
      </c>
      <c r="F641" s="25">
        <v>2291</v>
      </c>
      <c r="G641" s="25">
        <v>2291</v>
      </c>
      <c r="H641" s="25">
        <v>2291</v>
      </c>
      <c r="I641" s="25">
        <v>0</v>
      </c>
      <c r="J641" s="25">
        <v>0</v>
      </c>
      <c r="K641" s="25">
        <f t="shared" si="181"/>
        <v>2291</v>
      </c>
      <c r="L641" s="25">
        <f t="shared" si="181"/>
        <v>2291</v>
      </c>
      <c r="M641" s="25">
        <f>F641-K641</f>
        <v>0</v>
      </c>
    </row>
    <row r="642" spans="4:13" ht="12.75" hidden="1">
      <c r="D642" s="24" t="s">
        <v>109</v>
      </c>
      <c r="F642" s="25">
        <f>751+1610</f>
        <v>2361</v>
      </c>
      <c r="G642" s="25">
        <v>0</v>
      </c>
      <c r="H642" s="25">
        <v>0</v>
      </c>
      <c r="I642" s="25">
        <v>2361</v>
      </c>
      <c r="J642" s="25">
        <v>2361</v>
      </c>
      <c r="K642" s="25">
        <f t="shared" si="181"/>
        <v>2361</v>
      </c>
      <c r="L642" s="25">
        <f t="shared" si="181"/>
        <v>2361</v>
      </c>
      <c r="M642" s="25">
        <f>F642-K642</f>
        <v>0</v>
      </c>
    </row>
    <row r="643" spans="4:13" ht="12.75" hidden="1">
      <c r="D643" s="24" t="s">
        <v>110</v>
      </c>
      <c r="F643" s="25">
        <v>1356</v>
      </c>
      <c r="G643" s="25">
        <v>0</v>
      </c>
      <c r="H643" s="25">
        <v>0</v>
      </c>
      <c r="I643" s="25">
        <v>0</v>
      </c>
      <c r="J643" s="25">
        <v>0</v>
      </c>
      <c r="K643" s="25">
        <f t="shared" si="181"/>
        <v>0</v>
      </c>
      <c r="L643" s="25">
        <f t="shared" si="181"/>
        <v>0</v>
      </c>
      <c r="M643" s="25">
        <f>F643-K643</f>
        <v>1356</v>
      </c>
    </row>
    <row r="644" spans="6:13" ht="12.75" hidden="1">
      <c r="F644" s="26" t="s">
        <v>96</v>
      </c>
      <c r="G644" s="26" t="s">
        <v>96</v>
      </c>
      <c r="H644" s="26" t="s">
        <v>96</v>
      </c>
      <c r="I644" s="26" t="s">
        <v>96</v>
      </c>
      <c r="J644" s="26" t="s">
        <v>96</v>
      </c>
      <c r="K644" s="26" t="s">
        <v>96</v>
      </c>
      <c r="L644" s="26" t="s">
        <v>96</v>
      </c>
      <c r="M644" s="26" t="s">
        <v>96</v>
      </c>
    </row>
    <row r="645" spans="1:13" ht="12.75">
      <c r="A645" s="25">
        <f>A638+1</f>
        <v>83</v>
      </c>
      <c r="B645" s="24" t="s">
        <v>221</v>
      </c>
      <c r="F645" s="25">
        <f aca="true" t="shared" si="182" ref="F645:M645">SUM(F640:F643)</f>
        <v>44439</v>
      </c>
      <c r="G645" s="25">
        <f t="shared" si="182"/>
        <v>2291</v>
      </c>
      <c r="H645" s="25">
        <f t="shared" si="182"/>
        <v>2291</v>
      </c>
      <c r="I645" s="25">
        <f t="shared" si="182"/>
        <v>2361</v>
      </c>
      <c r="J645" s="25">
        <f t="shared" si="182"/>
        <v>2361</v>
      </c>
      <c r="K645" s="25">
        <f t="shared" si="182"/>
        <v>4652</v>
      </c>
      <c r="L645" s="25">
        <f t="shared" si="182"/>
        <v>4652</v>
      </c>
      <c r="M645" s="25">
        <f t="shared" si="182"/>
        <v>39787</v>
      </c>
    </row>
    <row r="646" spans="6:13" ht="12.75">
      <c r="F646" s="26"/>
      <c r="G646" s="26"/>
      <c r="H646" s="26"/>
      <c r="I646" s="26"/>
      <c r="J646" s="26"/>
      <c r="K646" s="26"/>
      <c r="L646" s="26"/>
      <c r="M646" s="26"/>
    </row>
    <row r="647" spans="4:13" ht="12.75" hidden="1">
      <c r="D647" s="24" t="s">
        <v>92</v>
      </c>
      <c r="F647" s="25">
        <v>4746</v>
      </c>
      <c r="G647" s="25">
        <v>0</v>
      </c>
      <c r="H647" s="25">
        <v>0</v>
      </c>
      <c r="I647" s="25">
        <v>0</v>
      </c>
      <c r="J647" s="25">
        <v>0</v>
      </c>
      <c r="K647" s="25">
        <f aca="true" t="shared" si="183" ref="K647:L651">G647+I647</f>
        <v>0</v>
      </c>
      <c r="L647" s="25">
        <f t="shared" si="183"/>
        <v>0</v>
      </c>
      <c r="M647" s="25">
        <f>F647-K647</f>
        <v>4746</v>
      </c>
    </row>
    <row r="648" spans="4:13" ht="12.75" hidden="1">
      <c r="D648" s="24" t="s">
        <v>44</v>
      </c>
      <c r="F648" s="25">
        <v>2743</v>
      </c>
      <c r="G648" s="25">
        <v>2743</v>
      </c>
      <c r="H648" s="25">
        <v>2743</v>
      </c>
      <c r="I648" s="25">
        <v>0</v>
      </c>
      <c r="J648" s="25">
        <v>0</v>
      </c>
      <c r="K648" s="25">
        <f t="shared" si="183"/>
        <v>2743</v>
      </c>
      <c r="L648" s="25">
        <f t="shared" si="183"/>
        <v>2743</v>
      </c>
      <c r="M648" s="25">
        <f>F648-K648</f>
        <v>0</v>
      </c>
    </row>
    <row r="649" spans="4:13" ht="12.75" hidden="1">
      <c r="D649" s="24" t="s">
        <v>109</v>
      </c>
      <c r="F649" s="25">
        <v>177</v>
      </c>
      <c r="G649" s="25">
        <v>0</v>
      </c>
      <c r="H649" s="25">
        <v>0</v>
      </c>
      <c r="I649" s="25">
        <v>6127</v>
      </c>
      <c r="J649" s="25">
        <v>6127</v>
      </c>
      <c r="K649" s="25">
        <f t="shared" si="183"/>
        <v>6127</v>
      </c>
      <c r="L649" s="25">
        <f t="shared" si="183"/>
        <v>6127</v>
      </c>
      <c r="M649" s="25">
        <f>F649-K649</f>
        <v>-5950</v>
      </c>
    </row>
    <row r="650" spans="4:13" ht="12.75" hidden="1">
      <c r="D650" s="24" t="s">
        <v>94</v>
      </c>
      <c r="F650" s="25">
        <v>8959</v>
      </c>
      <c r="G650" s="25">
        <v>0</v>
      </c>
      <c r="H650" s="25">
        <v>0</v>
      </c>
      <c r="I650" s="25">
        <v>0</v>
      </c>
      <c r="J650" s="25">
        <v>0</v>
      </c>
      <c r="K650" s="25">
        <f t="shared" si="183"/>
        <v>0</v>
      </c>
      <c r="L650" s="25">
        <f t="shared" si="183"/>
        <v>0</v>
      </c>
      <c r="M650" s="25">
        <f>F650-K650</f>
        <v>8959</v>
      </c>
    </row>
    <row r="651" spans="4:13" ht="12.75" hidden="1">
      <c r="D651" s="24" t="s">
        <v>110</v>
      </c>
      <c r="F651" s="25">
        <v>7015</v>
      </c>
      <c r="G651" s="25">
        <v>0</v>
      </c>
      <c r="H651" s="25">
        <v>0</v>
      </c>
      <c r="I651" s="25">
        <v>15797</v>
      </c>
      <c r="J651" s="25">
        <v>15797</v>
      </c>
      <c r="K651" s="25">
        <f t="shared" si="183"/>
        <v>15797</v>
      </c>
      <c r="L651" s="25">
        <f t="shared" si="183"/>
        <v>15797</v>
      </c>
      <c r="M651" s="25">
        <f>F651-K651</f>
        <v>-8782</v>
      </c>
    </row>
    <row r="652" spans="6:13" ht="12.75" hidden="1">
      <c r="F652" s="26" t="s">
        <v>96</v>
      </c>
      <c r="G652" s="26" t="s">
        <v>96</v>
      </c>
      <c r="H652" s="26" t="s">
        <v>96</v>
      </c>
      <c r="I652" s="26" t="s">
        <v>96</v>
      </c>
      <c r="J652" s="26" t="s">
        <v>96</v>
      </c>
      <c r="K652" s="26" t="s">
        <v>96</v>
      </c>
      <c r="L652" s="26" t="s">
        <v>96</v>
      </c>
      <c r="M652" s="26" t="s">
        <v>96</v>
      </c>
    </row>
    <row r="653" spans="1:13" ht="12.75">
      <c r="A653" s="25">
        <f>A645+1</f>
        <v>84</v>
      </c>
      <c r="B653" s="24" t="s">
        <v>222</v>
      </c>
      <c r="F653" s="25">
        <f aca="true" t="shared" si="184" ref="F653:M653">SUM(F647:F651)</f>
        <v>23640</v>
      </c>
      <c r="G653" s="25">
        <f t="shared" si="184"/>
        <v>2743</v>
      </c>
      <c r="H653" s="25">
        <f t="shared" si="184"/>
        <v>2743</v>
      </c>
      <c r="I653" s="25">
        <f t="shared" si="184"/>
        <v>21924</v>
      </c>
      <c r="J653" s="25">
        <f t="shared" si="184"/>
        <v>21924</v>
      </c>
      <c r="K653" s="25">
        <f t="shared" si="184"/>
        <v>24667</v>
      </c>
      <c r="L653" s="25">
        <f t="shared" si="184"/>
        <v>24667</v>
      </c>
      <c r="M653" s="25">
        <f t="shared" si="184"/>
        <v>-1027</v>
      </c>
    </row>
    <row r="654" spans="6:13" ht="12.75">
      <c r="F654" s="26"/>
      <c r="G654" s="26"/>
      <c r="H654" s="26"/>
      <c r="I654" s="26"/>
      <c r="J654" s="26"/>
      <c r="K654" s="26"/>
      <c r="L654" s="26"/>
      <c r="M654" s="26"/>
    </row>
    <row r="655" spans="4:13" ht="12.75" hidden="1">
      <c r="D655" s="24" t="s">
        <v>92</v>
      </c>
      <c r="F655" s="25">
        <v>-771</v>
      </c>
      <c r="G655" s="25">
        <v>0</v>
      </c>
      <c r="H655" s="25">
        <v>0</v>
      </c>
      <c r="I655" s="25">
        <v>0</v>
      </c>
      <c r="J655" s="25">
        <v>0</v>
      </c>
      <c r="K655" s="25">
        <f aca="true" t="shared" si="185" ref="K655:L658">G655+I655</f>
        <v>0</v>
      </c>
      <c r="L655" s="25">
        <f t="shared" si="185"/>
        <v>0</v>
      </c>
      <c r="M655" s="25">
        <f>F655-K655</f>
        <v>-771</v>
      </c>
    </row>
    <row r="656" spans="4:13" ht="12.75" hidden="1">
      <c r="D656" s="24" t="s">
        <v>44</v>
      </c>
      <c r="F656" s="25">
        <v>1760</v>
      </c>
      <c r="G656" s="25">
        <v>1760</v>
      </c>
      <c r="H656" s="25">
        <v>1760</v>
      </c>
      <c r="I656" s="25">
        <v>0</v>
      </c>
      <c r="J656" s="25">
        <v>0</v>
      </c>
      <c r="K656" s="25">
        <f t="shared" si="185"/>
        <v>1760</v>
      </c>
      <c r="L656" s="25">
        <f t="shared" si="185"/>
        <v>1760</v>
      </c>
      <c r="M656" s="25">
        <f>F656-K656</f>
        <v>0</v>
      </c>
    </row>
    <row r="657" spans="4:13" ht="12.75" hidden="1">
      <c r="D657" s="24" t="s">
        <v>175</v>
      </c>
      <c r="F657" s="25">
        <v>240</v>
      </c>
      <c r="G657" s="25">
        <v>0</v>
      </c>
      <c r="H657" s="25">
        <v>0</v>
      </c>
      <c r="I657" s="25">
        <v>0</v>
      </c>
      <c r="J657" s="25">
        <v>0</v>
      </c>
      <c r="K657" s="25">
        <f t="shared" si="185"/>
        <v>0</v>
      </c>
      <c r="L657" s="25">
        <f t="shared" si="185"/>
        <v>0</v>
      </c>
      <c r="M657" s="25">
        <f>F657-K657</f>
        <v>240</v>
      </c>
    </row>
    <row r="658" spans="4:13" ht="12.75" hidden="1">
      <c r="D658" s="24" t="s">
        <v>94</v>
      </c>
      <c r="F658" s="25">
        <v>77</v>
      </c>
      <c r="G658" s="25">
        <v>0</v>
      </c>
      <c r="H658" s="25">
        <v>0</v>
      </c>
      <c r="I658" s="25">
        <v>0</v>
      </c>
      <c r="J658" s="25">
        <v>0</v>
      </c>
      <c r="K658" s="25">
        <f t="shared" si="185"/>
        <v>0</v>
      </c>
      <c r="L658" s="25">
        <f t="shared" si="185"/>
        <v>0</v>
      </c>
      <c r="M658" s="25">
        <f>F658-K658</f>
        <v>77</v>
      </c>
    </row>
    <row r="659" spans="6:13" ht="12.75" hidden="1">
      <c r="F659" s="26" t="s">
        <v>96</v>
      </c>
      <c r="G659" s="26" t="s">
        <v>96</v>
      </c>
      <c r="H659" s="26" t="s">
        <v>96</v>
      </c>
      <c r="I659" s="26" t="s">
        <v>96</v>
      </c>
      <c r="J659" s="26" t="s">
        <v>96</v>
      </c>
      <c r="K659" s="26" t="s">
        <v>96</v>
      </c>
      <c r="L659" s="26" t="s">
        <v>96</v>
      </c>
      <c r="M659" s="26" t="s">
        <v>96</v>
      </c>
    </row>
    <row r="660" spans="1:13" ht="12.75">
      <c r="A660" s="25">
        <f>A653+1</f>
        <v>85</v>
      </c>
      <c r="B660" s="24" t="s">
        <v>223</v>
      </c>
      <c r="F660" s="25">
        <f aca="true" t="shared" si="186" ref="F660:M660">SUM(F655:F658)</f>
        <v>1306</v>
      </c>
      <c r="G660" s="25">
        <f t="shared" si="186"/>
        <v>1760</v>
      </c>
      <c r="H660" s="25">
        <f t="shared" si="186"/>
        <v>1760</v>
      </c>
      <c r="I660" s="25">
        <f t="shared" si="186"/>
        <v>0</v>
      </c>
      <c r="J660" s="25">
        <f t="shared" si="186"/>
        <v>0</v>
      </c>
      <c r="K660" s="25">
        <f t="shared" si="186"/>
        <v>1760</v>
      </c>
      <c r="L660" s="25">
        <f t="shared" si="186"/>
        <v>1760</v>
      </c>
      <c r="M660" s="25">
        <f t="shared" si="186"/>
        <v>-454</v>
      </c>
    </row>
    <row r="661" spans="6:13" ht="12.75">
      <c r="F661" s="26"/>
      <c r="G661" s="26"/>
      <c r="H661" s="26"/>
      <c r="I661" s="26"/>
      <c r="J661" s="26"/>
      <c r="K661" s="26"/>
      <c r="L661" s="26"/>
      <c r="M661" s="26"/>
    </row>
    <row r="662" spans="4:13" ht="12.75" hidden="1">
      <c r="D662" s="24" t="s">
        <v>92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f aca="true" t="shared" si="187" ref="K662:L664">G662+I662</f>
        <v>0</v>
      </c>
      <c r="L662" s="25">
        <f t="shared" si="187"/>
        <v>0</v>
      </c>
      <c r="M662" s="25">
        <f>F662-K662</f>
        <v>0</v>
      </c>
    </row>
    <row r="663" spans="4:13" ht="12.75" hidden="1">
      <c r="D663" s="24" t="s">
        <v>44</v>
      </c>
      <c r="F663" s="25">
        <v>4071</v>
      </c>
      <c r="G663" s="25">
        <v>4071</v>
      </c>
      <c r="H663" s="25">
        <v>4071</v>
      </c>
      <c r="I663" s="25">
        <v>0</v>
      </c>
      <c r="J663" s="25">
        <v>0</v>
      </c>
      <c r="K663" s="25">
        <f t="shared" si="187"/>
        <v>4071</v>
      </c>
      <c r="L663" s="25">
        <f t="shared" si="187"/>
        <v>4071</v>
      </c>
      <c r="M663" s="25">
        <f>F663-K663</f>
        <v>0</v>
      </c>
    </row>
    <row r="664" spans="4:13" ht="12.75" hidden="1">
      <c r="D664" s="24" t="s">
        <v>224</v>
      </c>
      <c r="F664" s="25">
        <v>1300</v>
      </c>
      <c r="G664" s="25">
        <v>1300</v>
      </c>
      <c r="H664" s="25">
        <v>1300</v>
      </c>
      <c r="I664" s="25">
        <v>0</v>
      </c>
      <c r="J664" s="25">
        <v>0</v>
      </c>
      <c r="K664" s="25">
        <f t="shared" si="187"/>
        <v>1300</v>
      </c>
      <c r="L664" s="25">
        <f t="shared" si="187"/>
        <v>1300</v>
      </c>
      <c r="M664" s="25">
        <f>F664-K664</f>
        <v>0</v>
      </c>
    </row>
    <row r="665" spans="6:13" ht="12.75" hidden="1">
      <c r="F665" s="26" t="s">
        <v>96</v>
      </c>
      <c r="G665" s="26" t="s">
        <v>96</v>
      </c>
      <c r="H665" s="26" t="s">
        <v>96</v>
      </c>
      <c r="I665" s="26" t="s">
        <v>96</v>
      </c>
      <c r="J665" s="26" t="s">
        <v>96</v>
      </c>
      <c r="K665" s="26" t="s">
        <v>96</v>
      </c>
      <c r="L665" s="26" t="s">
        <v>96</v>
      </c>
      <c r="M665" s="26" t="s">
        <v>96</v>
      </c>
    </row>
    <row r="666" spans="1:13" ht="12.75">
      <c r="A666" s="25">
        <f>A660+1</f>
        <v>86</v>
      </c>
      <c r="B666" s="24" t="s">
        <v>225</v>
      </c>
      <c r="F666" s="25">
        <f aca="true" t="shared" si="188" ref="F666:M666">F662+F663+F664</f>
        <v>5371</v>
      </c>
      <c r="G666" s="25">
        <f t="shared" si="188"/>
        <v>5371</v>
      </c>
      <c r="H666" s="25">
        <f t="shared" si="188"/>
        <v>5371</v>
      </c>
      <c r="I666" s="25">
        <f t="shared" si="188"/>
        <v>0</v>
      </c>
      <c r="J666" s="25">
        <f t="shared" si="188"/>
        <v>0</v>
      </c>
      <c r="K666" s="25">
        <f t="shared" si="188"/>
        <v>5371</v>
      </c>
      <c r="L666" s="25">
        <f t="shared" si="188"/>
        <v>5371</v>
      </c>
      <c r="M666" s="25">
        <f t="shared" si="188"/>
        <v>0</v>
      </c>
    </row>
    <row r="667" spans="6:13" ht="12.75">
      <c r="F667" s="26"/>
      <c r="G667" s="26"/>
      <c r="H667" s="26"/>
      <c r="I667" s="26"/>
      <c r="J667" s="26"/>
      <c r="K667" s="26"/>
      <c r="L667" s="26"/>
      <c r="M667" s="26"/>
    </row>
    <row r="668" spans="4:13" ht="12.75" hidden="1">
      <c r="D668" s="24" t="s">
        <v>92</v>
      </c>
      <c r="F668" s="25">
        <v>15204</v>
      </c>
      <c r="G668" s="25">
        <v>0</v>
      </c>
      <c r="H668" s="25">
        <v>0</v>
      </c>
      <c r="I668" s="25">
        <v>0</v>
      </c>
      <c r="J668" s="25">
        <v>0</v>
      </c>
      <c r="K668" s="25">
        <f aca="true" t="shared" si="189" ref="K668:L671">G668+I668</f>
        <v>0</v>
      </c>
      <c r="L668" s="25">
        <f t="shared" si="189"/>
        <v>0</v>
      </c>
      <c r="M668" s="25">
        <f>F668-K668</f>
        <v>15204</v>
      </c>
    </row>
    <row r="669" spans="4:13" ht="12.75" hidden="1">
      <c r="D669" s="24" t="s">
        <v>44</v>
      </c>
      <c r="F669" s="25">
        <v>3333</v>
      </c>
      <c r="G669" s="25">
        <v>3333</v>
      </c>
      <c r="H669" s="25">
        <v>3333</v>
      </c>
      <c r="I669" s="25">
        <v>0</v>
      </c>
      <c r="J669" s="25">
        <v>0</v>
      </c>
      <c r="K669" s="25">
        <f t="shared" si="189"/>
        <v>3333</v>
      </c>
      <c r="L669" s="25">
        <f t="shared" si="189"/>
        <v>3333</v>
      </c>
      <c r="M669" s="25">
        <f>F669-K669</f>
        <v>0</v>
      </c>
    </row>
    <row r="670" spans="4:13" ht="12.75" hidden="1">
      <c r="D670" s="24" t="s">
        <v>109</v>
      </c>
      <c r="F670" s="25">
        <v>25518</v>
      </c>
      <c r="G670" s="25">
        <v>0</v>
      </c>
      <c r="H670" s="25">
        <v>0</v>
      </c>
      <c r="I670" s="25">
        <v>6700</v>
      </c>
      <c r="J670" s="25">
        <v>6700</v>
      </c>
      <c r="K670" s="25">
        <f t="shared" si="189"/>
        <v>6700</v>
      </c>
      <c r="L670" s="25">
        <f t="shared" si="189"/>
        <v>6700</v>
      </c>
      <c r="M670" s="25">
        <f>F670-K670</f>
        <v>18818</v>
      </c>
    </row>
    <row r="671" spans="4:13" ht="12.75" hidden="1">
      <c r="D671" s="24" t="s">
        <v>226</v>
      </c>
      <c r="F671" s="25">
        <v>0</v>
      </c>
      <c r="G671" s="25">
        <v>0</v>
      </c>
      <c r="H671" s="25">
        <v>0</v>
      </c>
      <c r="I671" s="25">
        <v>5604</v>
      </c>
      <c r="J671" s="25">
        <v>5604</v>
      </c>
      <c r="K671" s="25">
        <f t="shared" si="189"/>
        <v>5604</v>
      </c>
      <c r="L671" s="25">
        <f t="shared" si="189"/>
        <v>5604</v>
      </c>
      <c r="M671" s="25">
        <f>F671-K671</f>
        <v>-5604</v>
      </c>
    </row>
    <row r="672" spans="6:13" ht="12.75" hidden="1">
      <c r="F672" s="26" t="s">
        <v>96</v>
      </c>
      <c r="G672" s="26" t="s">
        <v>96</v>
      </c>
      <c r="H672" s="26" t="s">
        <v>96</v>
      </c>
      <c r="I672" s="26" t="s">
        <v>96</v>
      </c>
      <c r="J672" s="26" t="s">
        <v>96</v>
      </c>
      <c r="K672" s="26" t="s">
        <v>96</v>
      </c>
      <c r="L672" s="26" t="s">
        <v>96</v>
      </c>
      <c r="M672" s="26" t="s">
        <v>96</v>
      </c>
    </row>
    <row r="673" spans="1:13" ht="12.75">
      <c r="A673" s="25">
        <f>A666+1</f>
        <v>87</v>
      </c>
      <c r="B673" s="24" t="s">
        <v>227</v>
      </c>
      <c r="F673" s="25">
        <f aca="true" t="shared" si="190" ref="F673:M673">SUM(F668:F671)</f>
        <v>44055</v>
      </c>
      <c r="G673" s="25">
        <f t="shared" si="190"/>
        <v>3333</v>
      </c>
      <c r="H673" s="25">
        <f t="shared" si="190"/>
        <v>3333</v>
      </c>
      <c r="I673" s="25">
        <f t="shared" si="190"/>
        <v>12304</v>
      </c>
      <c r="J673" s="25">
        <f t="shared" si="190"/>
        <v>12304</v>
      </c>
      <c r="K673" s="25">
        <f t="shared" si="190"/>
        <v>15637</v>
      </c>
      <c r="L673" s="25">
        <f t="shared" si="190"/>
        <v>15637</v>
      </c>
      <c r="M673" s="25">
        <f t="shared" si="190"/>
        <v>28418</v>
      </c>
    </row>
    <row r="674" spans="6:13" ht="12.75">
      <c r="F674" s="26"/>
      <c r="G674" s="26"/>
      <c r="H674" s="26"/>
      <c r="I674" s="26"/>
      <c r="J674" s="26"/>
      <c r="K674" s="26"/>
      <c r="L674" s="26"/>
      <c r="M674" s="26"/>
    </row>
    <row r="675" spans="4:13" ht="12.75" hidden="1">
      <c r="D675" s="24" t="s">
        <v>228</v>
      </c>
      <c r="F675" s="25">
        <v>23411</v>
      </c>
      <c r="G675" s="25">
        <v>0</v>
      </c>
      <c r="H675" s="25">
        <v>0</v>
      </c>
      <c r="I675" s="25">
        <v>0</v>
      </c>
      <c r="J675" s="25">
        <v>0</v>
      </c>
      <c r="K675" s="25">
        <f aca="true" t="shared" si="191" ref="K675:L677">G675+I675</f>
        <v>0</v>
      </c>
      <c r="L675" s="25">
        <f t="shared" si="191"/>
        <v>0</v>
      </c>
      <c r="M675" s="25">
        <f>F675-K675</f>
        <v>23411</v>
      </c>
    </row>
    <row r="676" spans="4:13" ht="12.75" hidden="1">
      <c r="D676" s="24" t="s">
        <v>44</v>
      </c>
      <c r="F676" s="25">
        <v>53</v>
      </c>
      <c r="G676" s="25">
        <v>53</v>
      </c>
      <c r="H676" s="25">
        <v>53</v>
      </c>
      <c r="I676" s="25">
        <v>0</v>
      </c>
      <c r="J676" s="25">
        <v>0</v>
      </c>
      <c r="K676" s="25">
        <f t="shared" si="191"/>
        <v>53</v>
      </c>
      <c r="L676" s="25">
        <f t="shared" si="191"/>
        <v>53</v>
      </c>
      <c r="M676" s="25">
        <f>F676-K676</f>
        <v>0</v>
      </c>
    </row>
    <row r="677" spans="4:13" ht="12.75" hidden="1">
      <c r="D677" s="24" t="s">
        <v>94</v>
      </c>
      <c r="F677" s="25">
        <v>6125</v>
      </c>
      <c r="G677" s="25">
        <v>0</v>
      </c>
      <c r="H677" s="25">
        <v>0</v>
      </c>
      <c r="I677" s="25">
        <v>0</v>
      </c>
      <c r="J677" s="25">
        <v>0</v>
      </c>
      <c r="K677" s="25">
        <f t="shared" si="191"/>
        <v>0</v>
      </c>
      <c r="L677" s="25">
        <f t="shared" si="191"/>
        <v>0</v>
      </c>
      <c r="M677" s="25">
        <f>F677-K677</f>
        <v>6125</v>
      </c>
    </row>
    <row r="678" spans="6:13" ht="12.75" hidden="1">
      <c r="F678" s="26" t="s">
        <v>96</v>
      </c>
      <c r="G678" s="26" t="s">
        <v>96</v>
      </c>
      <c r="H678" s="26" t="s">
        <v>96</v>
      </c>
      <c r="I678" s="26" t="s">
        <v>96</v>
      </c>
      <c r="J678" s="26" t="s">
        <v>96</v>
      </c>
      <c r="K678" s="26" t="s">
        <v>96</v>
      </c>
      <c r="L678" s="26" t="s">
        <v>96</v>
      </c>
      <c r="M678" s="26" t="s">
        <v>96</v>
      </c>
    </row>
    <row r="679" spans="1:13" ht="12.75">
      <c r="A679" s="25">
        <f>A673+1</f>
        <v>88</v>
      </c>
      <c r="B679" s="24" t="s">
        <v>229</v>
      </c>
      <c r="F679" s="27">
        <f aca="true" t="shared" si="192" ref="F679:M679">SUM(F675:F677)</f>
        <v>29589</v>
      </c>
      <c r="G679" s="27">
        <f t="shared" si="192"/>
        <v>53</v>
      </c>
      <c r="H679" s="27">
        <f t="shared" si="192"/>
        <v>53</v>
      </c>
      <c r="I679" s="27">
        <f t="shared" si="192"/>
        <v>0</v>
      </c>
      <c r="J679" s="27">
        <f t="shared" si="192"/>
        <v>0</v>
      </c>
      <c r="K679" s="27">
        <f t="shared" si="192"/>
        <v>53</v>
      </c>
      <c r="L679" s="27">
        <f t="shared" si="192"/>
        <v>53</v>
      </c>
      <c r="M679" s="27">
        <f t="shared" si="192"/>
        <v>29536</v>
      </c>
    </row>
    <row r="680" spans="6:13" ht="12.75">
      <c r="F680" s="26"/>
      <c r="G680" s="26"/>
      <c r="H680" s="26"/>
      <c r="I680" s="26"/>
      <c r="J680" s="26"/>
      <c r="K680" s="26"/>
      <c r="L680" s="26"/>
      <c r="M680" s="26"/>
    </row>
    <row r="681" spans="2:13" ht="13.5" thickBot="1">
      <c r="B681" s="24" t="s">
        <v>230</v>
      </c>
      <c r="F681" s="28">
        <f aca="true" t="shared" si="193" ref="F681:M681">F608+F615+F622+F630+F638+F645+F653+F660+F673+F679+F666</f>
        <v>270300</v>
      </c>
      <c r="G681" s="28">
        <f t="shared" si="193"/>
        <v>19894</v>
      </c>
      <c r="H681" s="28">
        <f t="shared" si="193"/>
        <v>19894</v>
      </c>
      <c r="I681" s="28">
        <f t="shared" si="193"/>
        <v>115852</v>
      </c>
      <c r="J681" s="28">
        <f t="shared" si="193"/>
        <v>115852</v>
      </c>
      <c r="K681" s="28">
        <f t="shared" si="193"/>
        <v>135746</v>
      </c>
      <c r="L681" s="28">
        <f t="shared" si="193"/>
        <v>135746</v>
      </c>
      <c r="M681" s="28">
        <f t="shared" si="193"/>
        <v>134554</v>
      </c>
    </row>
    <row r="682" spans="6:13" ht="13.5" thickTop="1">
      <c r="F682" s="26"/>
      <c r="G682" s="26"/>
      <c r="H682" s="26"/>
      <c r="I682" s="26"/>
      <c r="J682" s="26"/>
      <c r="K682" s="26"/>
      <c r="L682" s="26"/>
      <c r="M682" s="26"/>
    </row>
    <row r="683" spans="3:13" ht="12.75">
      <c r="C683" s="20" t="s">
        <v>231</v>
      </c>
      <c r="D683" s="32"/>
      <c r="E683" s="32"/>
      <c r="F683" s="30">
        <f aca="true" t="shared" si="194" ref="F683:M683">F531+F600+F681</f>
        <v>861280.15</v>
      </c>
      <c r="G683" s="30">
        <f t="shared" si="194"/>
        <v>111583</v>
      </c>
      <c r="H683" s="30">
        <f t="shared" si="194"/>
        <v>111583</v>
      </c>
      <c r="I683" s="30">
        <f t="shared" si="194"/>
        <v>173197</v>
      </c>
      <c r="J683" s="30">
        <f t="shared" si="194"/>
        <v>180835</v>
      </c>
      <c r="K683" s="30">
        <f t="shared" si="194"/>
        <v>284780</v>
      </c>
      <c r="L683" s="30">
        <f t="shared" si="194"/>
        <v>292418</v>
      </c>
      <c r="M683" s="30">
        <f t="shared" si="194"/>
        <v>576500.15</v>
      </c>
    </row>
    <row r="686" ht="12.75">
      <c r="A686" s="20" t="s">
        <v>232</v>
      </c>
    </row>
    <row r="687" spans="4:13" ht="12.75" hidden="1">
      <c r="D687" s="24" t="s">
        <v>92</v>
      </c>
      <c r="F687" s="25">
        <v>54027</v>
      </c>
      <c r="G687" s="25">
        <v>0</v>
      </c>
      <c r="H687" s="25">
        <v>0</v>
      </c>
      <c r="I687" s="25">
        <v>5604</v>
      </c>
      <c r="J687" s="25">
        <v>5604</v>
      </c>
      <c r="K687" s="25">
        <f aca="true" t="shared" si="195" ref="K687:L690">G687+I687</f>
        <v>5604</v>
      </c>
      <c r="L687" s="25">
        <f t="shared" si="195"/>
        <v>5604</v>
      </c>
      <c r="M687" s="25">
        <f>F687-K687</f>
        <v>48423</v>
      </c>
    </row>
    <row r="688" spans="4:13" ht="12.75" hidden="1">
      <c r="D688" s="24" t="s">
        <v>44</v>
      </c>
      <c r="F688" s="25">
        <v>2794</v>
      </c>
      <c r="G688" s="25">
        <v>2794</v>
      </c>
      <c r="H688" s="25">
        <v>2794</v>
      </c>
      <c r="I688" s="25">
        <v>0</v>
      </c>
      <c r="J688" s="25">
        <v>0</v>
      </c>
      <c r="K688" s="25">
        <f t="shared" si="195"/>
        <v>2794</v>
      </c>
      <c r="L688" s="25">
        <f t="shared" si="195"/>
        <v>2794</v>
      </c>
      <c r="M688" s="25">
        <f>F688-K688</f>
        <v>0</v>
      </c>
    </row>
    <row r="689" spans="4:13" ht="12.75" hidden="1">
      <c r="D689" s="24" t="s">
        <v>93</v>
      </c>
      <c r="F689" s="25">
        <v>27371</v>
      </c>
      <c r="G689" s="25">
        <v>0</v>
      </c>
      <c r="H689" s="25">
        <v>0</v>
      </c>
      <c r="I689" s="25">
        <v>0</v>
      </c>
      <c r="J689" s="25">
        <v>0</v>
      </c>
      <c r="K689" s="25">
        <f t="shared" si="195"/>
        <v>0</v>
      </c>
      <c r="L689" s="25">
        <f t="shared" si="195"/>
        <v>0</v>
      </c>
      <c r="M689" s="25">
        <f>F689-K689</f>
        <v>27371</v>
      </c>
    </row>
    <row r="690" spans="4:13" ht="12.75" hidden="1">
      <c r="D690" s="24" t="s">
        <v>95</v>
      </c>
      <c r="F690" s="25">
        <v>481</v>
      </c>
      <c r="G690" s="25">
        <v>0</v>
      </c>
      <c r="H690" s="25">
        <v>0</v>
      </c>
      <c r="I690" s="25">
        <v>0</v>
      </c>
      <c r="J690" s="25">
        <v>0</v>
      </c>
      <c r="K690" s="25">
        <f t="shared" si="195"/>
        <v>0</v>
      </c>
      <c r="L690" s="25">
        <f t="shared" si="195"/>
        <v>0</v>
      </c>
      <c r="M690" s="25">
        <f>F690-K690</f>
        <v>481</v>
      </c>
    </row>
    <row r="691" spans="6:13" ht="12.75" hidden="1">
      <c r="F691" s="26" t="s">
        <v>96</v>
      </c>
      <c r="G691" s="26" t="s">
        <v>96</v>
      </c>
      <c r="H691" s="26" t="s">
        <v>96</v>
      </c>
      <c r="I691" s="26" t="s">
        <v>96</v>
      </c>
      <c r="J691" s="26" t="s">
        <v>96</v>
      </c>
      <c r="K691" s="26" t="s">
        <v>96</v>
      </c>
      <c r="L691" s="26" t="s">
        <v>96</v>
      </c>
      <c r="M691" s="26" t="s">
        <v>96</v>
      </c>
    </row>
    <row r="692" spans="1:13" ht="12.75">
      <c r="A692" s="25">
        <f>A679+1</f>
        <v>89</v>
      </c>
      <c r="B692" s="24" t="s">
        <v>233</v>
      </c>
      <c r="F692" s="25">
        <f aca="true" t="shared" si="196" ref="F692:M692">SUM(F687:F690)</f>
        <v>84673</v>
      </c>
      <c r="G692" s="25">
        <f t="shared" si="196"/>
        <v>2794</v>
      </c>
      <c r="H692" s="25">
        <f t="shared" si="196"/>
        <v>2794</v>
      </c>
      <c r="I692" s="25">
        <f t="shared" si="196"/>
        <v>5604</v>
      </c>
      <c r="J692" s="25">
        <f t="shared" si="196"/>
        <v>5604</v>
      </c>
      <c r="K692" s="25">
        <f t="shared" si="196"/>
        <v>8398</v>
      </c>
      <c r="L692" s="25">
        <f t="shared" si="196"/>
        <v>8398</v>
      </c>
      <c r="M692" s="25">
        <f t="shared" si="196"/>
        <v>76275</v>
      </c>
    </row>
    <row r="693" spans="6:13" ht="12.75">
      <c r="F693" s="26"/>
      <c r="G693" s="26"/>
      <c r="H693" s="26"/>
      <c r="I693" s="26"/>
      <c r="J693" s="26"/>
      <c r="K693" s="26"/>
      <c r="L693" s="26"/>
      <c r="M693" s="26"/>
    </row>
    <row r="694" spans="4:13" ht="12.75" hidden="1">
      <c r="D694" s="24" t="s">
        <v>92</v>
      </c>
      <c r="F694" s="25">
        <v>23714</v>
      </c>
      <c r="G694" s="25">
        <v>0</v>
      </c>
      <c r="H694" s="25">
        <v>0</v>
      </c>
      <c r="I694" s="25">
        <v>0</v>
      </c>
      <c r="J694" s="25">
        <v>0</v>
      </c>
      <c r="K694" s="25">
        <f aca="true" t="shared" si="197" ref="K694:L697">G694+I694</f>
        <v>0</v>
      </c>
      <c r="L694" s="25">
        <f t="shared" si="197"/>
        <v>0</v>
      </c>
      <c r="M694" s="25">
        <f>F694-K694</f>
        <v>23714</v>
      </c>
    </row>
    <row r="695" spans="4:13" ht="12.75" hidden="1">
      <c r="D695" s="24" t="s">
        <v>44</v>
      </c>
      <c r="F695" s="25">
        <v>1371</v>
      </c>
      <c r="G695" s="25">
        <v>1371</v>
      </c>
      <c r="H695" s="25">
        <v>1371</v>
      </c>
      <c r="I695" s="25">
        <v>0</v>
      </c>
      <c r="J695" s="25">
        <v>0</v>
      </c>
      <c r="K695" s="25">
        <f t="shared" si="197"/>
        <v>1371</v>
      </c>
      <c r="L695" s="25">
        <f t="shared" si="197"/>
        <v>1371</v>
      </c>
      <c r="M695" s="25">
        <f>F695-K695</f>
        <v>0</v>
      </c>
    </row>
    <row r="696" spans="4:13" ht="12.75" hidden="1">
      <c r="D696" s="24" t="s">
        <v>93</v>
      </c>
      <c r="F696" s="25">
        <v>25837</v>
      </c>
      <c r="G696" s="25">
        <v>0</v>
      </c>
      <c r="H696" s="25">
        <v>0</v>
      </c>
      <c r="I696" s="25">
        <v>0</v>
      </c>
      <c r="J696" s="25">
        <v>0</v>
      </c>
      <c r="K696" s="25">
        <f t="shared" si="197"/>
        <v>0</v>
      </c>
      <c r="L696" s="25">
        <f t="shared" si="197"/>
        <v>0</v>
      </c>
      <c r="M696" s="25">
        <f>F696-K696</f>
        <v>25837</v>
      </c>
    </row>
    <row r="697" spans="4:13" ht="12.75" hidden="1">
      <c r="D697" s="24" t="s">
        <v>95</v>
      </c>
      <c r="F697" s="25">
        <v>3458</v>
      </c>
      <c r="G697" s="25">
        <v>0</v>
      </c>
      <c r="H697" s="25">
        <v>0</v>
      </c>
      <c r="I697" s="25">
        <v>0</v>
      </c>
      <c r="J697" s="25">
        <v>0</v>
      </c>
      <c r="K697" s="25">
        <f t="shared" si="197"/>
        <v>0</v>
      </c>
      <c r="L697" s="25">
        <f t="shared" si="197"/>
        <v>0</v>
      </c>
      <c r="M697" s="25">
        <f>F697-K697</f>
        <v>3458</v>
      </c>
    </row>
    <row r="698" spans="6:13" ht="12.75" hidden="1">
      <c r="F698" s="26" t="s">
        <v>96</v>
      </c>
      <c r="G698" s="26" t="s">
        <v>96</v>
      </c>
      <c r="H698" s="26" t="s">
        <v>96</v>
      </c>
      <c r="I698" s="26" t="s">
        <v>96</v>
      </c>
      <c r="J698" s="26" t="s">
        <v>96</v>
      </c>
      <c r="K698" s="26" t="s">
        <v>96</v>
      </c>
      <c r="L698" s="26" t="s">
        <v>96</v>
      </c>
      <c r="M698" s="26" t="s">
        <v>96</v>
      </c>
    </row>
    <row r="699" spans="1:13" ht="12.75">
      <c r="A699" s="25">
        <f>A692+1</f>
        <v>90</v>
      </c>
      <c r="B699" s="24" t="s">
        <v>234</v>
      </c>
      <c r="F699" s="25">
        <f aca="true" t="shared" si="198" ref="F699:M699">SUM(F694:F697)</f>
        <v>54380</v>
      </c>
      <c r="G699" s="25">
        <f t="shared" si="198"/>
        <v>1371</v>
      </c>
      <c r="H699" s="25">
        <f t="shared" si="198"/>
        <v>1371</v>
      </c>
      <c r="I699" s="25">
        <f t="shared" si="198"/>
        <v>0</v>
      </c>
      <c r="J699" s="25">
        <f t="shared" si="198"/>
        <v>0</v>
      </c>
      <c r="K699" s="25">
        <f t="shared" si="198"/>
        <v>1371</v>
      </c>
      <c r="L699" s="25">
        <f t="shared" si="198"/>
        <v>1371</v>
      </c>
      <c r="M699" s="25">
        <f t="shared" si="198"/>
        <v>53009</v>
      </c>
    </row>
    <row r="700" spans="6:13" ht="12.75">
      <c r="F700" s="26"/>
      <c r="G700" s="26"/>
      <c r="H700" s="26"/>
      <c r="I700" s="26"/>
      <c r="J700" s="26"/>
      <c r="K700" s="26"/>
      <c r="L700" s="26"/>
      <c r="M700" s="26"/>
    </row>
    <row r="701" spans="4:13" ht="12.75" hidden="1">
      <c r="D701" s="24" t="s">
        <v>92</v>
      </c>
      <c r="F701" s="25">
        <v>42418</v>
      </c>
      <c r="G701" s="25">
        <v>0</v>
      </c>
      <c r="H701" s="25">
        <v>0</v>
      </c>
      <c r="I701" s="25">
        <v>0</v>
      </c>
      <c r="J701" s="25">
        <v>0</v>
      </c>
      <c r="K701" s="25">
        <f aca="true" t="shared" si="199" ref="K701:L705">G701+I701</f>
        <v>0</v>
      </c>
      <c r="L701" s="25">
        <f t="shared" si="199"/>
        <v>0</v>
      </c>
      <c r="M701" s="25">
        <f>F701-K701</f>
        <v>42418</v>
      </c>
    </row>
    <row r="702" spans="4:13" ht="12.75" hidden="1">
      <c r="D702" s="24" t="s">
        <v>44</v>
      </c>
      <c r="F702" s="25">
        <v>2072</v>
      </c>
      <c r="G702" s="25">
        <v>2072</v>
      </c>
      <c r="H702" s="25">
        <v>2072</v>
      </c>
      <c r="I702" s="25">
        <v>0</v>
      </c>
      <c r="J702" s="25">
        <v>0</v>
      </c>
      <c r="K702" s="25">
        <f t="shared" si="199"/>
        <v>2072</v>
      </c>
      <c r="L702" s="25">
        <f t="shared" si="199"/>
        <v>2072</v>
      </c>
      <c r="M702" s="25">
        <f>F702-K702</f>
        <v>0</v>
      </c>
    </row>
    <row r="703" spans="4:13" ht="12.75" hidden="1">
      <c r="D703" s="24" t="s">
        <v>93</v>
      </c>
      <c r="F703" s="25">
        <v>48919</v>
      </c>
      <c r="G703" s="25">
        <v>0</v>
      </c>
      <c r="H703" s="25">
        <v>0</v>
      </c>
      <c r="I703" s="25">
        <v>0</v>
      </c>
      <c r="J703" s="25">
        <v>0</v>
      </c>
      <c r="K703" s="25">
        <f t="shared" si="199"/>
        <v>0</v>
      </c>
      <c r="L703" s="25">
        <f t="shared" si="199"/>
        <v>0</v>
      </c>
      <c r="M703" s="25">
        <f>F703-K703</f>
        <v>48919</v>
      </c>
    </row>
    <row r="704" spans="4:13" ht="12.75" hidden="1">
      <c r="D704" s="24" t="s">
        <v>94</v>
      </c>
      <c r="F704" s="25">
        <v>3688</v>
      </c>
      <c r="G704" s="25">
        <v>0</v>
      </c>
      <c r="H704" s="25">
        <v>0</v>
      </c>
      <c r="I704" s="25">
        <v>0</v>
      </c>
      <c r="J704" s="25">
        <v>0</v>
      </c>
      <c r="K704" s="25">
        <f t="shared" si="199"/>
        <v>0</v>
      </c>
      <c r="L704" s="25">
        <f t="shared" si="199"/>
        <v>0</v>
      </c>
      <c r="M704" s="25">
        <f>F704-K704</f>
        <v>3688</v>
      </c>
    </row>
    <row r="705" spans="4:13" ht="12.75" hidden="1">
      <c r="D705" s="24" t="s">
        <v>95</v>
      </c>
      <c r="F705" s="25">
        <v>4532</v>
      </c>
      <c r="G705" s="25">
        <v>0</v>
      </c>
      <c r="H705" s="25">
        <v>0</v>
      </c>
      <c r="I705" s="25">
        <v>0</v>
      </c>
      <c r="J705" s="25">
        <v>0</v>
      </c>
      <c r="K705" s="25">
        <f t="shared" si="199"/>
        <v>0</v>
      </c>
      <c r="L705" s="25">
        <f t="shared" si="199"/>
        <v>0</v>
      </c>
      <c r="M705" s="25">
        <f>F705-K705</f>
        <v>4532</v>
      </c>
    </row>
    <row r="706" spans="6:13" ht="12.75" hidden="1">
      <c r="F706" s="26" t="s">
        <v>96</v>
      </c>
      <c r="G706" s="26" t="s">
        <v>96</v>
      </c>
      <c r="H706" s="26" t="s">
        <v>96</v>
      </c>
      <c r="I706" s="26" t="s">
        <v>96</v>
      </c>
      <c r="J706" s="26" t="s">
        <v>96</v>
      </c>
      <c r="K706" s="26" t="s">
        <v>96</v>
      </c>
      <c r="L706" s="26" t="s">
        <v>96</v>
      </c>
      <c r="M706" s="26" t="s">
        <v>96</v>
      </c>
    </row>
    <row r="707" spans="1:13" ht="12.75">
      <c r="A707" s="25">
        <f>A699+1</f>
        <v>91</v>
      </c>
      <c r="B707" s="24" t="s">
        <v>235</v>
      </c>
      <c r="F707" s="25">
        <f aca="true" t="shared" si="200" ref="F707:M707">SUM(F701:F705)</f>
        <v>101629</v>
      </c>
      <c r="G707" s="25">
        <f t="shared" si="200"/>
        <v>2072</v>
      </c>
      <c r="H707" s="25">
        <f t="shared" si="200"/>
        <v>2072</v>
      </c>
      <c r="I707" s="25">
        <f t="shared" si="200"/>
        <v>0</v>
      </c>
      <c r="J707" s="25">
        <f t="shared" si="200"/>
        <v>0</v>
      </c>
      <c r="K707" s="25">
        <f t="shared" si="200"/>
        <v>2072</v>
      </c>
      <c r="L707" s="25">
        <f t="shared" si="200"/>
        <v>2072</v>
      </c>
      <c r="M707" s="25">
        <f t="shared" si="200"/>
        <v>99557</v>
      </c>
    </row>
    <row r="708" spans="6:13" ht="12.75">
      <c r="F708" s="26"/>
      <c r="G708" s="26"/>
      <c r="H708" s="26"/>
      <c r="I708" s="26"/>
      <c r="J708" s="26"/>
      <c r="K708" s="26"/>
      <c r="L708" s="26"/>
      <c r="M708" s="26"/>
    </row>
    <row r="709" spans="4:13" ht="12.75" hidden="1">
      <c r="D709" s="24" t="s">
        <v>92</v>
      </c>
      <c r="F709" s="25">
        <f>7717+8603</f>
        <v>16320</v>
      </c>
      <c r="G709" s="25">
        <v>8603</v>
      </c>
      <c r="H709" s="25">
        <v>8603</v>
      </c>
      <c r="I709" s="25">
        <v>0</v>
      </c>
      <c r="J709" s="25">
        <v>0</v>
      </c>
      <c r="K709" s="25">
        <f aca="true" t="shared" si="201" ref="K709:L712">G709+I709</f>
        <v>8603</v>
      </c>
      <c r="L709" s="25">
        <f t="shared" si="201"/>
        <v>8603</v>
      </c>
      <c r="M709" s="25">
        <f>F709-K709</f>
        <v>7717</v>
      </c>
    </row>
    <row r="710" spans="4:13" ht="12.75" hidden="1">
      <c r="D710" s="24" t="s">
        <v>44</v>
      </c>
      <c r="F710" s="25">
        <v>129</v>
      </c>
      <c r="G710" s="25">
        <v>129</v>
      </c>
      <c r="H710" s="25">
        <v>129</v>
      </c>
      <c r="I710" s="25">
        <v>0</v>
      </c>
      <c r="J710" s="25">
        <v>0</v>
      </c>
      <c r="K710" s="25">
        <f t="shared" si="201"/>
        <v>129</v>
      </c>
      <c r="L710" s="25">
        <f t="shared" si="201"/>
        <v>129</v>
      </c>
      <c r="M710" s="25">
        <f>F710-K710</f>
        <v>0</v>
      </c>
    </row>
    <row r="711" spans="4:13" ht="12.75" hidden="1">
      <c r="D711" s="24" t="s">
        <v>93</v>
      </c>
      <c r="F711" s="25">
        <v>25628</v>
      </c>
      <c r="G711" s="25">
        <v>0</v>
      </c>
      <c r="H711" s="25">
        <v>0</v>
      </c>
      <c r="I711" s="25">
        <v>0</v>
      </c>
      <c r="J711" s="25">
        <v>0</v>
      </c>
      <c r="K711" s="25">
        <f t="shared" si="201"/>
        <v>0</v>
      </c>
      <c r="L711" s="25">
        <f t="shared" si="201"/>
        <v>0</v>
      </c>
      <c r="M711" s="25">
        <f>F711-K711</f>
        <v>25628</v>
      </c>
    </row>
    <row r="712" spans="4:13" ht="12.75" hidden="1">
      <c r="D712" s="24" t="s">
        <v>94</v>
      </c>
      <c r="F712" s="25">
        <v>5877</v>
      </c>
      <c r="G712" s="25">
        <v>0</v>
      </c>
      <c r="H712" s="25">
        <v>0</v>
      </c>
      <c r="I712" s="25">
        <v>0</v>
      </c>
      <c r="J712" s="25">
        <v>0</v>
      </c>
      <c r="K712" s="25">
        <f t="shared" si="201"/>
        <v>0</v>
      </c>
      <c r="L712" s="25">
        <f t="shared" si="201"/>
        <v>0</v>
      </c>
      <c r="M712" s="25">
        <f>F712-K712</f>
        <v>5877</v>
      </c>
    </row>
    <row r="713" spans="6:13" ht="12.75" hidden="1">
      <c r="F713" s="26" t="s">
        <v>96</v>
      </c>
      <c r="G713" s="26" t="s">
        <v>96</v>
      </c>
      <c r="H713" s="26" t="s">
        <v>96</v>
      </c>
      <c r="I713" s="26" t="s">
        <v>96</v>
      </c>
      <c r="J713" s="26" t="s">
        <v>96</v>
      </c>
      <c r="K713" s="26" t="s">
        <v>96</v>
      </c>
      <c r="L713" s="26" t="s">
        <v>96</v>
      </c>
      <c r="M713" s="26" t="s">
        <v>96</v>
      </c>
    </row>
    <row r="714" spans="1:13" ht="12.75">
      <c r="A714" s="25">
        <f>A707+1</f>
        <v>92</v>
      </c>
      <c r="B714" s="24" t="s">
        <v>236</v>
      </c>
      <c r="F714" s="25">
        <f aca="true" t="shared" si="202" ref="F714:M714">SUM(F709:F712)</f>
        <v>47954</v>
      </c>
      <c r="G714" s="25">
        <f t="shared" si="202"/>
        <v>8732</v>
      </c>
      <c r="H714" s="25">
        <f t="shared" si="202"/>
        <v>8732</v>
      </c>
      <c r="I714" s="25">
        <f t="shared" si="202"/>
        <v>0</v>
      </c>
      <c r="J714" s="25">
        <f t="shared" si="202"/>
        <v>0</v>
      </c>
      <c r="K714" s="25">
        <f t="shared" si="202"/>
        <v>8732</v>
      </c>
      <c r="L714" s="25">
        <f t="shared" si="202"/>
        <v>8732</v>
      </c>
      <c r="M714" s="25">
        <f t="shared" si="202"/>
        <v>39222</v>
      </c>
    </row>
    <row r="715" spans="6:13" ht="12.75">
      <c r="F715" s="26"/>
      <c r="G715" s="26"/>
      <c r="H715" s="26"/>
      <c r="I715" s="26"/>
      <c r="J715" s="26"/>
      <c r="K715" s="26"/>
      <c r="L715" s="26"/>
      <c r="M715" s="26"/>
    </row>
    <row r="716" spans="4:13" ht="12.75" hidden="1">
      <c r="D716" s="24" t="s">
        <v>92</v>
      </c>
      <c r="F716" s="25">
        <v>1036</v>
      </c>
      <c r="G716" s="25">
        <v>0</v>
      </c>
      <c r="H716" s="25">
        <v>0</v>
      </c>
      <c r="I716" s="25">
        <v>1275</v>
      </c>
      <c r="J716" s="25">
        <v>1275</v>
      </c>
      <c r="K716" s="25">
        <f aca="true" t="shared" si="203" ref="K716:L720">G716+I716</f>
        <v>1275</v>
      </c>
      <c r="L716" s="25">
        <f t="shared" si="203"/>
        <v>1275</v>
      </c>
      <c r="M716" s="25">
        <f>F716-K716</f>
        <v>-239</v>
      </c>
    </row>
    <row r="717" spans="4:13" ht="12.75" hidden="1">
      <c r="D717" s="24" t="s">
        <v>44</v>
      </c>
      <c r="F717" s="25">
        <v>1521</v>
      </c>
      <c r="G717" s="25">
        <v>1521</v>
      </c>
      <c r="H717" s="25">
        <v>1521</v>
      </c>
      <c r="I717" s="25">
        <v>0</v>
      </c>
      <c r="J717" s="25">
        <v>0</v>
      </c>
      <c r="K717" s="25">
        <f t="shared" si="203"/>
        <v>1521</v>
      </c>
      <c r="L717" s="25">
        <f t="shared" si="203"/>
        <v>1521</v>
      </c>
      <c r="M717" s="25">
        <f>F717-K717</f>
        <v>0</v>
      </c>
    </row>
    <row r="718" spans="4:13" ht="12.75" hidden="1">
      <c r="D718" s="24" t="s">
        <v>109</v>
      </c>
      <c r="F718" s="25">
        <v>3372</v>
      </c>
      <c r="G718" s="25">
        <v>0</v>
      </c>
      <c r="H718" s="25">
        <v>0</v>
      </c>
      <c r="I718" s="25">
        <v>1472</v>
      </c>
      <c r="J718" s="25">
        <v>1472</v>
      </c>
      <c r="K718" s="25">
        <f t="shared" si="203"/>
        <v>1472</v>
      </c>
      <c r="L718" s="25">
        <f t="shared" si="203"/>
        <v>1472</v>
      </c>
      <c r="M718" s="25">
        <f>F718-K718</f>
        <v>1900</v>
      </c>
    </row>
    <row r="719" spans="4:13" ht="12.75" hidden="1">
      <c r="D719" s="24" t="s">
        <v>94</v>
      </c>
      <c r="F719" s="25">
        <v>3462</v>
      </c>
      <c r="G719" s="25">
        <v>0</v>
      </c>
      <c r="H719" s="25">
        <v>0</v>
      </c>
      <c r="I719" s="25">
        <v>0</v>
      </c>
      <c r="J719" s="25">
        <v>356</v>
      </c>
      <c r="K719" s="25">
        <f t="shared" si="203"/>
        <v>0</v>
      </c>
      <c r="L719" s="25">
        <f t="shared" si="203"/>
        <v>356</v>
      </c>
      <c r="M719" s="25">
        <f>F719-K719</f>
        <v>3462</v>
      </c>
    </row>
    <row r="720" spans="4:13" ht="12.75" hidden="1">
      <c r="D720" s="24" t="s">
        <v>110</v>
      </c>
      <c r="F720" s="25">
        <v>6875</v>
      </c>
      <c r="G720" s="25">
        <v>0</v>
      </c>
      <c r="H720" s="25">
        <v>0</v>
      </c>
      <c r="I720" s="25">
        <v>5604</v>
      </c>
      <c r="J720" s="25">
        <v>5604</v>
      </c>
      <c r="K720" s="25">
        <f t="shared" si="203"/>
        <v>5604</v>
      </c>
      <c r="L720" s="25">
        <f t="shared" si="203"/>
        <v>5604</v>
      </c>
      <c r="M720" s="25">
        <f>F720-K720</f>
        <v>1271</v>
      </c>
    </row>
    <row r="721" spans="6:13" ht="12.75" hidden="1">
      <c r="F721" s="26" t="s">
        <v>96</v>
      </c>
      <c r="G721" s="26" t="s">
        <v>96</v>
      </c>
      <c r="H721" s="26" t="s">
        <v>96</v>
      </c>
      <c r="I721" s="26" t="s">
        <v>96</v>
      </c>
      <c r="J721" s="26" t="s">
        <v>96</v>
      </c>
      <c r="K721" s="26" t="s">
        <v>96</v>
      </c>
      <c r="L721" s="26" t="s">
        <v>96</v>
      </c>
      <c r="M721" s="26" t="s">
        <v>96</v>
      </c>
    </row>
    <row r="722" spans="1:13" ht="12.75">
      <c r="A722" s="25">
        <f>A714+1</f>
        <v>93</v>
      </c>
      <c r="B722" s="24" t="s">
        <v>237</v>
      </c>
      <c r="F722" s="27">
        <f aca="true" t="shared" si="204" ref="F722:M722">SUM(F716:F720)</f>
        <v>16266</v>
      </c>
      <c r="G722" s="27">
        <f t="shared" si="204"/>
        <v>1521</v>
      </c>
      <c r="H722" s="27">
        <f t="shared" si="204"/>
        <v>1521</v>
      </c>
      <c r="I722" s="27">
        <f t="shared" si="204"/>
        <v>8351</v>
      </c>
      <c r="J722" s="27">
        <f t="shared" si="204"/>
        <v>8707</v>
      </c>
      <c r="K722" s="27">
        <f t="shared" si="204"/>
        <v>9872</v>
      </c>
      <c r="L722" s="27">
        <f t="shared" si="204"/>
        <v>10228</v>
      </c>
      <c r="M722" s="27">
        <f t="shared" si="204"/>
        <v>6394</v>
      </c>
    </row>
    <row r="723" spans="6:13" ht="12.75">
      <c r="F723" s="26"/>
      <c r="G723" s="26"/>
      <c r="H723" s="26"/>
      <c r="I723" s="26"/>
      <c r="J723" s="26"/>
      <c r="K723" s="26"/>
      <c r="L723" s="26"/>
      <c r="M723" s="26"/>
    </row>
    <row r="724" spans="2:13" ht="13.5" thickBot="1">
      <c r="B724" s="24" t="s">
        <v>238</v>
      </c>
      <c r="F724" s="28">
        <f aca="true" t="shared" si="205" ref="F724:M724">F722+F714+F707+F699+F692</f>
        <v>304902</v>
      </c>
      <c r="G724" s="28">
        <f t="shared" si="205"/>
        <v>16490</v>
      </c>
      <c r="H724" s="28">
        <f t="shared" si="205"/>
        <v>16490</v>
      </c>
      <c r="I724" s="28">
        <f t="shared" si="205"/>
        <v>13955</v>
      </c>
      <c r="J724" s="28">
        <f t="shared" si="205"/>
        <v>14311</v>
      </c>
      <c r="K724" s="28">
        <f t="shared" si="205"/>
        <v>30445</v>
      </c>
      <c r="L724" s="28">
        <f t="shared" si="205"/>
        <v>30801</v>
      </c>
      <c r="M724" s="28">
        <f t="shared" si="205"/>
        <v>274457</v>
      </c>
    </row>
    <row r="725" spans="6:13" ht="13.5" thickTop="1">
      <c r="F725" s="26"/>
      <c r="G725" s="26"/>
      <c r="H725" s="26"/>
      <c r="I725" s="26"/>
      <c r="J725" s="26"/>
      <c r="K725" s="26"/>
      <c r="L725" s="26"/>
      <c r="M725" s="26"/>
    </row>
    <row r="726" ht="12.75">
      <c r="A726" s="20" t="s">
        <v>239</v>
      </c>
    </row>
    <row r="727" spans="4:13" ht="12.75" hidden="1">
      <c r="D727" s="24" t="s">
        <v>92</v>
      </c>
      <c r="F727" s="25">
        <v>50397</v>
      </c>
      <c r="G727" s="25">
        <v>0</v>
      </c>
      <c r="H727" s="25">
        <v>0</v>
      </c>
      <c r="I727" s="25">
        <v>0</v>
      </c>
      <c r="J727" s="25">
        <v>0</v>
      </c>
      <c r="K727" s="25">
        <f aca="true" t="shared" si="206" ref="K727:L729">G727+I727</f>
        <v>0</v>
      </c>
      <c r="L727" s="25">
        <f t="shared" si="206"/>
        <v>0</v>
      </c>
      <c r="M727" s="25">
        <f>F727-K727</f>
        <v>50397</v>
      </c>
    </row>
    <row r="728" spans="4:13" ht="12.75" hidden="1">
      <c r="D728" s="24" t="s">
        <v>44</v>
      </c>
      <c r="F728" s="25">
        <v>2323</v>
      </c>
      <c r="G728" s="25">
        <v>2323</v>
      </c>
      <c r="H728" s="25">
        <v>2323</v>
      </c>
      <c r="I728" s="25">
        <v>0</v>
      </c>
      <c r="J728" s="25">
        <v>0</v>
      </c>
      <c r="K728" s="25">
        <f t="shared" si="206"/>
        <v>2323</v>
      </c>
      <c r="L728" s="25">
        <f t="shared" si="206"/>
        <v>2323</v>
      </c>
      <c r="M728" s="25">
        <f>F728-K728</f>
        <v>0</v>
      </c>
    </row>
    <row r="729" spans="4:13" ht="12.75" hidden="1">
      <c r="D729" s="24" t="s">
        <v>94</v>
      </c>
      <c r="F729" s="25">
        <v>3152</v>
      </c>
      <c r="G729" s="25">
        <v>0</v>
      </c>
      <c r="H729" s="25">
        <v>0</v>
      </c>
      <c r="I729" s="25">
        <v>0</v>
      </c>
      <c r="J729" s="25">
        <v>0</v>
      </c>
      <c r="K729" s="25">
        <f t="shared" si="206"/>
        <v>0</v>
      </c>
      <c r="L729" s="25">
        <f t="shared" si="206"/>
        <v>0</v>
      </c>
      <c r="M729" s="25">
        <f>F729-K729</f>
        <v>3152</v>
      </c>
    </row>
    <row r="730" spans="6:13" ht="12.75" hidden="1">
      <c r="F730" s="26" t="s">
        <v>96</v>
      </c>
      <c r="G730" s="26" t="s">
        <v>96</v>
      </c>
      <c r="H730" s="26" t="s">
        <v>96</v>
      </c>
      <c r="I730" s="26" t="s">
        <v>96</v>
      </c>
      <c r="J730" s="26" t="s">
        <v>96</v>
      </c>
      <c r="K730" s="26" t="s">
        <v>96</v>
      </c>
      <c r="L730" s="26" t="s">
        <v>96</v>
      </c>
      <c r="M730" s="26" t="s">
        <v>96</v>
      </c>
    </row>
    <row r="731" spans="1:13" ht="12.75">
      <c r="A731" s="25">
        <f>A722+1</f>
        <v>94</v>
      </c>
      <c r="B731" s="24" t="s">
        <v>240</v>
      </c>
      <c r="F731" s="25">
        <f aca="true" t="shared" si="207" ref="F731:M731">SUM(F727:F729)</f>
        <v>55872</v>
      </c>
      <c r="G731" s="25">
        <f t="shared" si="207"/>
        <v>2323</v>
      </c>
      <c r="H731" s="25">
        <f t="shared" si="207"/>
        <v>2323</v>
      </c>
      <c r="I731" s="25">
        <f t="shared" si="207"/>
        <v>0</v>
      </c>
      <c r="J731" s="25">
        <f t="shared" si="207"/>
        <v>0</v>
      </c>
      <c r="K731" s="25">
        <f t="shared" si="207"/>
        <v>2323</v>
      </c>
      <c r="L731" s="25">
        <f t="shared" si="207"/>
        <v>2323</v>
      </c>
      <c r="M731" s="25">
        <f t="shared" si="207"/>
        <v>53549</v>
      </c>
    </row>
    <row r="732" spans="6:13" ht="12.75">
      <c r="F732" s="26"/>
      <c r="G732" s="26"/>
      <c r="H732" s="26"/>
      <c r="I732" s="26"/>
      <c r="J732" s="26"/>
      <c r="K732" s="26"/>
      <c r="L732" s="26"/>
      <c r="M732" s="26"/>
    </row>
    <row r="733" spans="4:13" ht="12.75" hidden="1">
      <c r="D733" s="24" t="s">
        <v>92</v>
      </c>
      <c r="F733" s="25">
        <v>1393</v>
      </c>
      <c r="G733" s="25">
        <v>0</v>
      </c>
      <c r="H733" s="25">
        <v>0</v>
      </c>
      <c r="I733" s="25">
        <v>0</v>
      </c>
      <c r="J733" s="25">
        <v>108</v>
      </c>
      <c r="K733" s="25">
        <f>G733+I733</f>
        <v>0</v>
      </c>
      <c r="L733" s="25">
        <f>H733+J733</f>
        <v>108</v>
      </c>
      <c r="M733" s="25">
        <f>F733-K733</f>
        <v>1393</v>
      </c>
    </row>
    <row r="734" spans="4:13" ht="12.75" hidden="1">
      <c r="D734" s="24" t="s">
        <v>44</v>
      </c>
      <c r="F734" s="25">
        <v>39</v>
      </c>
      <c r="G734" s="25">
        <v>39</v>
      </c>
      <c r="H734" s="25">
        <v>39</v>
      </c>
      <c r="I734" s="25">
        <v>0</v>
      </c>
      <c r="J734" s="25">
        <v>0</v>
      </c>
      <c r="K734" s="25">
        <f>G734+I734</f>
        <v>39</v>
      </c>
      <c r="L734" s="25">
        <f>H734+J734</f>
        <v>39</v>
      </c>
      <c r="M734" s="25">
        <f>F734-K734</f>
        <v>0</v>
      </c>
    </row>
    <row r="735" spans="6:13" ht="12.75" hidden="1">
      <c r="F735" s="26" t="s">
        <v>96</v>
      </c>
      <c r="G735" s="26" t="s">
        <v>96</v>
      </c>
      <c r="H735" s="26" t="s">
        <v>96</v>
      </c>
      <c r="I735" s="26" t="s">
        <v>96</v>
      </c>
      <c r="J735" s="26" t="s">
        <v>96</v>
      </c>
      <c r="K735" s="26" t="s">
        <v>96</v>
      </c>
      <c r="L735" s="26" t="s">
        <v>96</v>
      </c>
      <c r="M735" s="26" t="s">
        <v>96</v>
      </c>
    </row>
    <row r="736" spans="1:13" ht="12.75">
      <c r="A736" s="25">
        <f>A731+1</f>
        <v>95</v>
      </c>
      <c r="B736" s="24" t="s">
        <v>241</v>
      </c>
      <c r="F736" s="25">
        <f aca="true" t="shared" si="208" ref="F736:M736">F733+F734</f>
        <v>1432</v>
      </c>
      <c r="G736" s="25">
        <f t="shared" si="208"/>
        <v>39</v>
      </c>
      <c r="H736" s="25">
        <f t="shared" si="208"/>
        <v>39</v>
      </c>
      <c r="I736" s="25">
        <f t="shared" si="208"/>
        <v>0</v>
      </c>
      <c r="J736" s="25">
        <f t="shared" si="208"/>
        <v>108</v>
      </c>
      <c r="K736" s="25">
        <f t="shared" si="208"/>
        <v>39</v>
      </c>
      <c r="L736" s="25">
        <f t="shared" si="208"/>
        <v>147</v>
      </c>
      <c r="M736" s="25">
        <f t="shared" si="208"/>
        <v>1393</v>
      </c>
    </row>
    <row r="737" spans="6:13" ht="12.75">
      <c r="F737" s="26"/>
      <c r="G737" s="26"/>
      <c r="H737" s="26"/>
      <c r="I737" s="26"/>
      <c r="J737" s="26"/>
      <c r="K737" s="26"/>
      <c r="L737" s="26"/>
      <c r="M737" s="26"/>
    </row>
    <row r="738" spans="4:13" ht="12.75" customHeight="1" hidden="1">
      <c r="D738" s="24" t="s">
        <v>92</v>
      </c>
      <c r="F738" s="25">
        <v>20839</v>
      </c>
      <c r="G738" s="25">
        <v>0</v>
      </c>
      <c r="H738" s="25">
        <v>0</v>
      </c>
      <c r="I738" s="25">
        <v>0</v>
      </c>
      <c r="J738" s="25">
        <v>0</v>
      </c>
      <c r="K738" s="25">
        <f aca="true" t="shared" si="209" ref="K738:L742">G738+I738</f>
        <v>0</v>
      </c>
      <c r="L738" s="25">
        <f t="shared" si="209"/>
        <v>0</v>
      </c>
      <c r="M738" s="25">
        <f>F738-K738</f>
        <v>20839</v>
      </c>
    </row>
    <row r="739" spans="4:13" ht="12.75" customHeight="1" hidden="1">
      <c r="D739" s="24" t="s">
        <v>44</v>
      </c>
      <c r="F739" s="25">
        <v>1300</v>
      </c>
      <c r="G739" s="25">
        <v>1300</v>
      </c>
      <c r="H739" s="25">
        <v>1300</v>
      </c>
      <c r="I739" s="25">
        <v>0</v>
      </c>
      <c r="J739" s="25">
        <v>0</v>
      </c>
      <c r="K739" s="25">
        <f t="shared" si="209"/>
        <v>1300</v>
      </c>
      <c r="L739" s="25">
        <f t="shared" si="209"/>
        <v>1300</v>
      </c>
      <c r="M739" s="25">
        <f>F739-K739</f>
        <v>0</v>
      </c>
    </row>
    <row r="740" spans="4:13" ht="12.75" customHeight="1" hidden="1">
      <c r="D740" s="24" t="s">
        <v>109</v>
      </c>
      <c r="F740" s="25">
        <v>6967</v>
      </c>
      <c r="G740" s="25">
        <v>0</v>
      </c>
      <c r="H740" s="25">
        <v>0</v>
      </c>
      <c r="I740" s="25">
        <v>-5604</v>
      </c>
      <c r="J740" s="25">
        <v>-5604</v>
      </c>
      <c r="K740" s="25">
        <f t="shared" si="209"/>
        <v>-5604</v>
      </c>
      <c r="L740" s="25">
        <f t="shared" si="209"/>
        <v>-5604</v>
      </c>
      <c r="M740" s="25">
        <f>F740-K740</f>
        <v>12571</v>
      </c>
    </row>
    <row r="741" spans="4:13" ht="12.75" customHeight="1" hidden="1">
      <c r="D741" s="24" t="s">
        <v>94</v>
      </c>
      <c r="F741" s="25">
        <v>6405</v>
      </c>
      <c r="G741" s="25">
        <v>0</v>
      </c>
      <c r="H741" s="25">
        <v>0</v>
      </c>
      <c r="I741" s="25">
        <v>0</v>
      </c>
      <c r="J741" s="25">
        <v>0</v>
      </c>
      <c r="K741" s="25">
        <f t="shared" si="209"/>
        <v>0</v>
      </c>
      <c r="L741" s="25">
        <f t="shared" si="209"/>
        <v>0</v>
      </c>
      <c r="M741" s="25">
        <f>F741-K741</f>
        <v>6405</v>
      </c>
    </row>
    <row r="742" spans="4:13" ht="12.75" customHeight="1" hidden="1">
      <c r="D742" s="24" t="s">
        <v>110</v>
      </c>
      <c r="F742" s="25">
        <v>3709</v>
      </c>
      <c r="G742" s="25">
        <v>0</v>
      </c>
      <c r="H742" s="25">
        <v>0</v>
      </c>
      <c r="I742" s="25">
        <v>10700</v>
      </c>
      <c r="J742" s="25">
        <v>10700</v>
      </c>
      <c r="K742" s="25">
        <f t="shared" si="209"/>
        <v>10700</v>
      </c>
      <c r="L742" s="25">
        <f t="shared" si="209"/>
        <v>10700</v>
      </c>
      <c r="M742" s="25">
        <f>F742-K742</f>
        <v>-6991</v>
      </c>
    </row>
    <row r="743" spans="6:13" ht="12.75" customHeight="1" hidden="1">
      <c r="F743" s="26" t="s">
        <v>96</v>
      </c>
      <c r="G743" s="26" t="s">
        <v>96</v>
      </c>
      <c r="H743" s="26" t="s">
        <v>96</v>
      </c>
      <c r="I743" s="26" t="s">
        <v>96</v>
      </c>
      <c r="J743" s="26" t="s">
        <v>96</v>
      </c>
      <c r="K743" s="26" t="s">
        <v>96</v>
      </c>
      <c r="L743" s="26" t="s">
        <v>96</v>
      </c>
      <c r="M743" s="26" t="s">
        <v>96</v>
      </c>
    </row>
    <row r="744" spans="1:13" ht="12.75">
      <c r="A744" s="25">
        <f>A736+1</f>
        <v>96</v>
      </c>
      <c r="B744" s="24" t="s">
        <v>242</v>
      </c>
      <c r="F744" s="25">
        <f aca="true" t="shared" si="210" ref="F744:M744">SUM(F738:F742)</f>
        <v>39220</v>
      </c>
      <c r="G744" s="25">
        <f t="shared" si="210"/>
        <v>1300</v>
      </c>
      <c r="H744" s="25">
        <f t="shared" si="210"/>
        <v>1300</v>
      </c>
      <c r="I744" s="25">
        <f t="shared" si="210"/>
        <v>5096</v>
      </c>
      <c r="J744" s="25">
        <f t="shared" si="210"/>
        <v>5096</v>
      </c>
      <c r="K744" s="25">
        <f t="shared" si="210"/>
        <v>6396</v>
      </c>
      <c r="L744" s="25">
        <f t="shared" si="210"/>
        <v>6396</v>
      </c>
      <c r="M744" s="25">
        <f t="shared" si="210"/>
        <v>32824</v>
      </c>
    </row>
    <row r="745" spans="1:13" ht="12.75">
      <c r="A745" s="25"/>
      <c r="B745" s="24"/>
      <c r="F745" s="25"/>
      <c r="G745" s="25"/>
      <c r="H745" s="25"/>
      <c r="I745" s="25"/>
      <c r="J745" s="25"/>
      <c r="K745" s="25"/>
      <c r="L745" s="25"/>
      <c r="M745" s="25"/>
    </row>
    <row r="746" spans="1:13" ht="12.75">
      <c r="A746" s="25">
        <f>A744+1</f>
        <v>97</v>
      </c>
      <c r="B746" s="24" t="s">
        <v>243</v>
      </c>
      <c r="F746" s="26"/>
      <c r="G746" s="26"/>
      <c r="H746" s="26"/>
      <c r="I746" s="26"/>
      <c r="J746" s="26"/>
      <c r="K746" s="26"/>
      <c r="L746" s="26"/>
      <c r="M746" s="26"/>
    </row>
    <row r="747" spans="4:13" ht="12.75" hidden="1">
      <c r="D747" s="24" t="s">
        <v>92</v>
      </c>
      <c r="F747" s="25">
        <v>529</v>
      </c>
      <c r="G747" s="25">
        <v>0</v>
      </c>
      <c r="H747" s="25">
        <v>0</v>
      </c>
      <c r="I747" s="25">
        <v>0</v>
      </c>
      <c r="J747" s="25">
        <v>0</v>
      </c>
      <c r="K747" s="25">
        <f>G747+I747</f>
        <v>0</v>
      </c>
      <c r="L747" s="25">
        <f>H747+J747</f>
        <v>0</v>
      </c>
      <c r="M747" s="25">
        <f>F747-K747</f>
        <v>529</v>
      </c>
    </row>
    <row r="748" spans="6:13" ht="12.75" hidden="1">
      <c r="F748" s="26"/>
      <c r="G748" s="26"/>
      <c r="H748" s="26"/>
      <c r="I748" s="26"/>
      <c r="J748" s="26"/>
      <c r="K748" s="26"/>
      <c r="L748" s="26"/>
      <c r="M748" s="26"/>
    </row>
    <row r="749" spans="4:13" ht="12.75" hidden="1">
      <c r="D749" s="24" t="s">
        <v>92</v>
      </c>
      <c r="F749" s="25">
        <v>15419</v>
      </c>
      <c r="G749" s="25">
        <v>0</v>
      </c>
      <c r="H749" s="25">
        <v>0</v>
      </c>
      <c r="I749" s="25">
        <v>0</v>
      </c>
      <c r="J749" s="25">
        <v>0</v>
      </c>
      <c r="K749" s="25">
        <f aca="true" t="shared" si="211" ref="K749:L752">G749+I749</f>
        <v>0</v>
      </c>
      <c r="L749" s="25">
        <f t="shared" si="211"/>
        <v>0</v>
      </c>
      <c r="M749" s="25">
        <f>F749-K749</f>
        <v>15419</v>
      </c>
    </row>
    <row r="750" spans="4:13" ht="12.75" hidden="1">
      <c r="D750" s="24" t="s">
        <v>44</v>
      </c>
      <c r="F750" s="25">
        <v>2237</v>
      </c>
      <c r="G750" s="25">
        <v>2237</v>
      </c>
      <c r="H750" s="25">
        <v>2237</v>
      </c>
      <c r="I750" s="25">
        <v>0</v>
      </c>
      <c r="J750" s="25">
        <v>0</v>
      </c>
      <c r="K750" s="25">
        <f t="shared" si="211"/>
        <v>2237</v>
      </c>
      <c r="L750" s="25">
        <f t="shared" si="211"/>
        <v>2237</v>
      </c>
      <c r="M750" s="25">
        <f>F750-K750</f>
        <v>0</v>
      </c>
    </row>
    <row r="751" spans="4:13" ht="12.75" hidden="1">
      <c r="D751" s="24" t="s">
        <v>93</v>
      </c>
      <c r="F751" s="25">
        <v>617</v>
      </c>
      <c r="G751" s="25">
        <v>0</v>
      </c>
      <c r="H751" s="25">
        <v>0</v>
      </c>
      <c r="I751" s="25">
        <v>0</v>
      </c>
      <c r="J751" s="25">
        <v>0</v>
      </c>
      <c r="K751" s="25">
        <f t="shared" si="211"/>
        <v>0</v>
      </c>
      <c r="L751" s="25">
        <f t="shared" si="211"/>
        <v>0</v>
      </c>
      <c r="M751" s="25">
        <f>F751-K751</f>
        <v>617</v>
      </c>
    </row>
    <row r="752" spans="4:13" ht="12.75" hidden="1">
      <c r="D752" s="24" t="s">
        <v>94</v>
      </c>
      <c r="F752" s="25">
        <v>89</v>
      </c>
      <c r="G752" s="25">
        <v>0</v>
      </c>
      <c r="H752" s="25">
        <v>0</v>
      </c>
      <c r="I752" s="25">
        <v>0</v>
      </c>
      <c r="J752" s="25">
        <v>0</v>
      </c>
      <c r="K752" s="25">
        <f t="shared" si="211"/>
        <v>0</v>
      </c>
      <c r="L752" s="25">
        <f t="shared" si="211"/>
        <v>0</v>
      </c>
      <c r="M752" s="25">
        <f>F752-K752</f>
        <v>89</v>
      </c>
    </row>
    <row r="753" spans="6:13" ht="12.75" hidden="1">
      <c r="F753" s="26" t="s">
        <v>96</v>
      </c>
      <c r="G753" s="26" t="s">
        <v>96</v>
      </c>
      <c r="H753" s="26" t="s">
        <v>96</v>
      </c>
      <c r="I753" s="26" t="s">
        <v>96</v>
      </c>
      <c r="J753" s="26" t="s">
        <v>96</v>
      </c>
      <c r="K753" s="26" t="s">
        <v>96</v>
      </c>
      <c r="L753" s="26" t="s">
        <v>96</v>
      </c>
      <c r="M753" s="26" t="s">
        <v>96</v>
      </c>
    </row>
    <row r="754" spans="6:13" ht="12.75">
      <c r="F754" s="26"/>
      <c r="G754" s="26"/>
      <c r="H754" s="26"/>
      <c r="I754" s="26"/>
      <c r="J754" s="26"/>
      <c r="K754" s="26"/>
      <c r="L754" s="26"/>
      <c r="M754" s="26"/>
    </row>
    <row r="755" spans="1:13" ht="12.75">
      <c r="A755" s="25">
        <f>A746+1</f>
        <v>98</v>
      </c>
      <c r="B755" s="24" t="s">
        <v>244</v>
      </c>
      <c r="F755" s="25">
        <f aca="true" t="shared" si="212" ref="F755:M755">SUM(F749:F752)</f>
        <v>18362</v>
      </c>
      <c r="G755" s="25">
        <f t="shared" si="212"/>
        <v>2237</v>
      </c>
      <c r="H755" s="25">
        <f t="shared" si="212"/>
        <v>2237</v>
      </c>
      <c r="I755" s="25">
        <f t="shared" si="212"/>
        <v>0</v>
      </c>
      <c r="J755" s="25">
        <f t="shared" si="212"/>
        <v>0</v>
      </c>
      <c r="K755" s="25">
        <f t="shared" si="212"/>
        <v>2237</v>
      </c>
      <c r="L755" s="25">
        <f t="shared" si="212"/>
        <v>2237</v>
      </c>
      <c r="M755" s="25">
        <f t="shared" si="212"/>
        <v>16125</v>
      </c>
    </row>
    <row r="756" spans="6:13" ht="12.75">
      <c r="F756" s="26"/>
      <c r="G756" s="26"/>
      <c r="H756" s="26"/>
      <c r="I756" s="26"/>
      <c r="J756" s="26"/>
      <c r="K756" s="26"/>
      <c r="L756" s="26"/>
      <c r="M756" s="26"/>
    </row>
    <row r="757" spans="4:13" ht="12.75" hidden="1">
      <c r="D757" s="24" t="s">
        <v>92</v>
      </c>
      <c r="F757" s="25">
        <v>-724</v>
      </c>
      <c r="G757" s="25">
        <v>0</v>
      </c>
      <c r="H757" s="25">
        <v>0</v>
      </c>
      <c r="I757" s="25">
        <v>0</v>
      </c>
      <c r="J757" s="25">
        <v>0</v>
      </c>
      <c r="K757" s="25">
        <f aca="true" t="shared" si="213" ref="K757:L759">G757+I757</f>
        <v>0</v>
      </c>
      <c r="L757" s="25">
        <f t="shared" si="213"/>
        <v>0</v>
      </c>
      <c r="M757" s="25">
        <f>F757-K757</f>
        <v>-724</v>
      </c>
    </row>
    <row r="758" spans="4:13" ht="12.75" hidden="1">
      <c r="D758" s="24" t="s">
        <v>44</v>
      </c>
      <c r="F758" s="25">
        <v>2298</v>
      </c>
      <c r="G758" s="25">
        <v>2298</v>
      </c>
      <c r="H758" s="25">
        <v>2298</v>
      </c>
      <c r="I758" s="25">
        <v>0</v>
      </c>
      <c r="J758" s="25">
        <v>0</v>
      </c>
      <c r="K758" s="25">
        <f t="shared" si="213"/>
        <v>2298</v>
      </c>
      <c r="L758" s="25">
        <f t="shared" si="213"/>
        <v>2298</v>
      </c>
      <c r="M758" s="25">
        <f>F758-K758</f>
        <v>0</v>
      </c>
    </row>
    <row r="759" spans="4:13" ht="12.75" hidden="1">
      <c r="D759" s="24" t="s">
        <v>100</v>
      </c>
      <c r="F759" s="25">
        <v>17250</v>
      </c>
      <c r="G759" s="25">
        <v>17250</v>
      </c>
      <c r="H759" s="25">
        <v>17250</v>
      </c>
      <c r="I759" s="25">
        <v>0</v>
      </c>
      <c r="J759" s="25">
        <v>0</v>
      </c>
      <c r="K759" s="25">
        <f t="shared" si="213"/>
        <v>17250</v>
      </c>
      <c r="L759" s="25">
        <f t="shared" si="213"/>
        <v>17250</v>
      </c>
      <c r="M759" s="25">
        <f>F759-K759</f>
        <v>0</v>
      </c>
    </row>
    <row r="760" spans="6:13" ht="12.75" hidden="1">
      <c r="F760" s="26" t="s">
        <v>96</v>
      </c>
      <c r="G760" s="26" t="s">
        <v>96</v>
      </c>
      <c r="H760" s="26" t="s">
        <v>96</v>
      </c>
      <c r="I760" s="26" t="s">
        <v>96</v>
      </c>
      <c r="J760" s="26" t="s">
        <v>96</v>
      </c>
      <c r="K760" s="26" t="s">
        <v>96</v>
      </c>
      <c r="L760" s="26" t="s">
        <v>96</v>
      </c>
      <c r="M760" s="26" t="s">
        <v>96</v>
      </c>
    </row>
    <row r="761" spans="1:13" ht="12.75">
      <c r="A761" s="25">
        <f>A755+1</f>
        <v>99</v>
      </c>
      <c r="B761" s="24" t="s">
        <v>245</v>
      </c>
      <c r="F761" s="27">
        <f aca="true" t="shared" si="214" ref="F761:M761">SUM(F757:F759)</f>
        <v>18824</v>
      </c>
      <c r="G761" s="27">
        <f t="shared" si="214"/>
        <v>19548</v>
      </c>
      <c r="H761" s="27">
        <f t="shared" si="214"/>
        <v>19548</v>
      </c>
      <c r="I761" s="27">
        <f t="shared" si="214"/>
        <v>0</v>
      </c>
      <c r="J761" s="27">
        <f t="shared" si="214"/>
        <v>0</v>
      </c>
      <c r="K761" s="27">
        <f t="shared" si="214"/>
        <v>19548</v>
      </c>
      <c r="L761" s="27">
        <f t="shared" si="214"/>
        <v>19548</v>
      </c>
      <c r="M761" s="27">
        <f t="shared" si="214"/>
        <v>-724</v>
      </c>
    </row>
    <row r="762" spans="6:13" ht="12.75">
      <c r="F762" s="26"/>
      <c r="G762" s="26"/>
      <c r="H762" s="26"/>
      <c r="I762" s="26"/>
      <c r="J762" s="26"/>
      <c r="K762" s="26"/>
      <c r="L762" s="26"/>
      <c r="M762" s="26"/>
    </row>
    <row r="763" spans="2:13" ht="13.5" thickBot="1">
      <c r="B763" s="24" t="s">
        <v>246</v>
      </c>
      <c r="F763" s="28">
        <f aca="true" t="shared" si="215" ref="F763:M763">F731+F736+F744+F747+F755+F761</f>
        <v>134239</v>
      </c>
      <c r="G763" s="28">
        <f t="shared" si="215"/>
        <v>25447</v>
      </c>
      <c r="H763" s="28">
        <f t="shared" si="215"/>
        <v>25447</v>
      </c>
      <c r="I763" s="28">
        <f t="shared" si="215"/>
        <v>5096</v>
      </c>
      <c r="J763" s="28">
        <f t="shared" si="215"/>
        <v>5204</v>
      </c>
      <c r="K763" s="28">
        <f t="shared" si="215"/>
        <v>30543</v>
      </c>
      <c r="L763" s="28">
        <f t="shared" si="215"/>
        <v>30651</v>
      </c>
      <c r="M763" s="28">
        <f t="shared" si="215"/>
        <v>103696</v>
      </c>
    </row>
    <row r="764" spans="6:13" ht="13.5" thickTop="1">
      <c r="F764" s="26"/>
      <c r="G764" s="26"/>
      <c r="H764" s="26"/>
      <c r="I764" s="26"/>
      <c r="J764" s="26"/>
      <c r="K764" s="26"/>
      <c r="L764" s="26"/>
      <c r="M764" s="26"/>
    </row>
    <row r="765" ht="12.75">
      <c r="A765" s="20" t="s">
        <v>247</v>
      </c>
    </row>
    <row r="766" spans="4:13" ht="12.75" hidden="1">
      <c r="D766" s="24" t="s">
        <v>49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f aca="true" t="shared" si="216" ref="K766:L769">G766+I766</f>
        <v>0</v>
      </c>
      <c r="L766" s="25">
        <f t="shared" si="216"/>
        <v>0</v>
      </c>
      <c r="M766" s="25">
        <f>F766-K766</f>
        <v>0</v>
      </c>
    </row>
    <row r="767" spans="4:13" ht="12.75" hidden="1">
      <c r="D767" s="24" t="s">
        <v>44</v>
      </c>
      <c r="F767" s="25">
        <v>58</v>
      </c>
      <c r="G767" s="25">
        <v>58</v>
      </c>
      <c r="H767" s="25">
        <v>58</v>
      </c>
      <c r="I767" s="25">
        <v>0</v>
      </c>
      <c r="J767" s="25">
        <v>0</v>
      </c>
      <c r="K767" s="25">
        <f t="shared" si="216"/>
        <v>58</v>
      </c>
      <c r="L767" s="25">
        <f t="shared" si="216"/>
        <v>58</v>
      </c>
      <c r="M767" s="25">
        <f>F767-K767</f>
        <v>0</v>
      </c>
    </row>
    <row r="768" spans="4:13" ht="12.75" hidden="1">
      <c r="D768" s="24" t="s">
        <v>248</v>
      </c>
      <c r="F768" s="25">
        <v>35111</v>
      </c>
      <c r="G768" s="25">
        <v>0</v>
      </c>
      <c r="H768" s="25">
        <v>0</v>
      </c>
      <c r="I768" s="25">
        <v>0</v>
      </c>
      <c r="J768" s="25">
        <v>0</v>
      </c>
      <c r="K768" s="25">
        <f t="shared" si="216"/>
        <v>0</v>
      </c>
      <c r="L768" s="25">
        <f t="shared" si="216"/>
        <v>0</v>
      </c>
      <c r="M768" s="25">
        <f>F768-K768</f>
        <v>35111</v>
      </c>
    </row>
    <row r="769" spans="4:13" ht="12.75" hidden="1">
      <c r="D769" s="24" t="s">
        <v>95</v>
      </c>
      <c r="F769" s="25">
        <v>49</v>
      </c>
      <c r="G769" s="25">
        <v>0</v>
      </c>
      <c r="H769" s="25">
        <v>0</v>
      </c>
      <c r="I769" s="25">
        <v>0</v>
      </c>
      <c r="J769" s="25">
        <v>0</v>
      </c>
      <c r="K769" s="25">
        <f t="shared" si="216"/>
        <v>0</v>
      </c>
      <c r="L769" s="25">
        <f t="shared" si="216"/>
        <v>0</v>
      </c>
      <c r="M769" s="25">
        <f>F769-K769</f>
        <v>49</v>
      </c>
    </row>
    <row r="770" spans="6:13" ht="12.75" hidden="1">
      <c r="F770" s="26" t="s">
        <v>96</v>
      </c>
      <c r="G770" s="26" t="s">
        <v>96</v>
      </c>
      <c r="H770" s="26" t="s">
        <v>96</v>
      </c>
      <c r="I770" s="26" t="s">
        <v>96</v>
      </c>
      <c r="J770" s="26" t="s">
        <v>96</v>
      </c>
      <c r="K770" s="26" t="s">
        <v>96</v>
      </c>
      <c r="L770" s="26" t="s">
        <v>96</v>
      </c>
      <c r="M770" s="26" t="s">
        <v>96</v>
      </c>
    </row>
    <row r="771" spans="1:13" ht="12.75">
      <c r="A771" s="25">
        <f>A761+1</f>
        <v>100</v>
      </c>
      <c r="B771" s="24" t="s">
        <v>249</v>
      </c>
      <c r="F771" s="25">
        <f aca="true" t="shared" si="217" ref="F771:M771">SUM(F766:F769)</f>
        <v>35218</v>
      </c>
      <c r="G771" s="25">
        <f t="shared" si="217"/>
        <v>58</v>
      </c>
      <c r="H771" s="25">
        <f t="shared" si="217"/>
        <v>58</v>
      </c>
      <c r="I771" s="25">
        <f t="shared" si="217"/>
        <v>0</v>
      </c>
      <c r="J771" s="25">
        <f t="shared" si="217"/>
        <v>0</v>
      </c>
      <c r="K771" s="25">
        <f t="shared" si="217"/>
        <v>58</v>
      </c>
      <c r="L771" s="25">
        <f t="shared" si="217"/>
        <v>58</v>
      </c>
      <c r="M771" s="25">
        <f t="shared" si="217"/>
        <v>35160</v>
      </c>
    </row>
    <row r="772" spans="6:13" ht="12.75">
      <c r="F772" s="26"/>
      <c r="G772" s="26"/>
      <c r="H772" s="26"/>
      <c r="I772" s="26"/>
      <c r="J772" s="26"/>
      <c r="K772" s="26"/>
      <c r="L772" s="26"/>
      <c r="M772" s="26"/>
    </row>
    <row r="773" spans="4:13" ht="12.75" hidden="1">
      <c r="D773" s="24" t="s">
        <v>228</v>
      </c>
      <c r="F773" s="25">
        <v>26088</v>
      </c>
      <c r="G773" s="25">
        <v>0</v>
      </c>
      <c r="H773" s="25">
        <v>0</v>
      </c>
      <c r="I773" s="25">
        <v>0</v>
      </c>
      <c r="J773" s="25">
        <v>0</v>
      </c>
      <c r="K773" s="25">
        <f aca="true" t="shared" si="218" ref="K773:L775">G773+I773</f>
        <v>0</v>
      </c>
      <c r="L773" s="25">
        <f t="shared" si="218"/>
        <v>0</v>
      </c>
      <c r="M773" s="25">
        <f>F773-K773</f>
        <v>26088</v>
      </c>
    </row>
    <row r="774" spans="4:13" ht="12.75" hidden="1">
      <c r="D774" s="24" t="s">
        <v>109</v>
      </c>
      <c r="F774" s="25">
        <v>23877</v>
      </c>
      <c r="G774" s="25">
        <v>0</v>
      </c>
      <c r="H774" s="25">
        <v>0</v>
      </c>
      <c r="I774" s="25">
        <v>4806</v>
      </c>
      <c r="J774" s="25">
        <v>4806</v>
      </c>
      <c r="K774" s="25">
        <f t="shared" si="218"/>
        <v>4806</v>
      </c>
      <c r="L774" s="25">
        <f t="shared" si="218"/>
        <v>4806</v>
      </c>
      <c r="M774" s="25">
        <f>F774-K774</f>
        <v>19071</v>
      </c>
    </row>
    <row r="775" spans="4:13" ht="12.75" hidden="1">
      <c r="D775" s="24" t="s">
        <v>110</v>
      </c>
      <c r="F775" s="25">
        <v>3568</v>
      </c>
      <c r="G775" s="25">
        <v>0</v>
      </c>
      <c r="H775" s="25">
        <v>0</v>
      </c>
      <c r="I775" s="25">
        <v>10700</v>
      </c>
      <c r="J775" s="25">
        <v>10700</v>
      </c>
      <c r="K775" s="25">
        <f t="shared" si="218"/>
        <v>10700</v>
      </c>
      <c r="L775" s="25">
        <f t="shared" si="218"/>
        <v>10700</v>
      </c>
      <c r="M775" s="25">
        <f>F775-K775</f>
        <v>-7132</v>
      </c>
    </row>
    <row r="776" spans="6:13" ht="12.75" hidden="1">
      <c r="F776" s="26" t="s">
        <v>96</v>
      </c>
      <c r="G776" s="26" t="s">
        <v>96</v>
      </c>
      <c r="H776" s="26" t="s">
        <v>96</v>
      </c>
      <c r="I776" s="26" t="s">
        <v>96</v>
      </c>
      <c r="J776" s="26" t="s">
        <v>96</v>
      </c>
      <c r="K776" s="26" t="s">
        <v>96</v>
      </c>
      <c r="L776" s="26" t="s">
        <v>96</v>
      </c>
      <c r="M776" s="26" t="s">
        <v>96</v>
      </c>
    </row>
    <row r="777" spans="1:13" ht="12.75">
      <c r="A777" s="25">
        <f>A771+1</f>
        <v>101</v>
      </c>
      <c r="B777" s="24" t="s">
        <v>250</v>
      </c>
      <c r="F777" s="25">
        <f aca="true" t="shared" si="219" ref="F777:M777">SUM(F773:F775)</f>
        <v>53533</v>
      </c>
      <c r="G777" s="25">
        <f t="shared" si="219"/>
        <v>0</v>
      </c>
      <c r="H777" s="25">
        <f t="shared" si="219"/>
        <v>0</v>
      </c>
      <c r="I777" s="25">
        <f t="shared" si="219"/>
        <v>15506</v>
      </c>
      <c r="J777" s="25">
        <f t="shared" si="219"/>
        <v>15506</v>
      </c>
      <c r="K777" s="25">
        <f t="shared" si="219"/>
        <v>15506</v>
      </c>
      <c r="L777" s="25">
        <f t="shared" si="219"/>
        <v>15506</v>
      </c>
      <c r="M777" s="25">
        <f t="shared" si="219"/>
        <v>38027</v>
      </c>
    </row>
    <row r="778" spans="6:13" ht="12.75">
      <c r="F778" s="26"/>
      <c r="G778" s="26"/>
      <c r="H778" s="26"/>
      <c r="I778" s="26"/>
      <c r="J778" s="26"/>
      <c r="K778" s="26"/>
      <c r="L778" s="26"/>
      <c r="M778" s="26"/>
    </row>
    <row r="779" spans="4:13" ht="12.75" hidden="1">
      <c r="D779" s="24" t="s">
        <v>228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f aca="true" t="shared" si="220" ref="K779:L784">G779+I779</f>
        <v>0</v>
      </c>
      <c r="L779" s="25">
        <f t="shared" si="220"/>
        <v>0</v>
      </c>
      <c r="M779" s="25">
        <f aca="true" t="shared" si="221" ref="M779:M784">F779-K779</f>
        <v>0</v>
      </c>
    </row>
    <row r="780" spans="4:13" ht="12.75" hidden="1">
      <c r="D780" s="24" t="s">
        <v>44</v>
      </c>
      <c r="F780" s="25">
        <v>1810</v>
      </c>
      <c r="G780" s="25">
        <v>1810</v>
      </c>
      <c r="H780" s="25">
        <v>1810</v>
      </c>
      <c r="I780" s="25">
        <v>0</v>
      </c>
      <c r="J780" s="25">
        <v>0</v>
      </c>
      <c r="K780" s="25">
        <f t="shared" si="220"/>
        <v>1810</v>
      </c>
      <c r="L780" s="25">
        <f t="shared" si="220"/>
        <v>1810</v>
      </c>
      <c r="M780" s="25">
        <f t="shared" si="221"/>
        <v>0</v>
      </c>
    </row>
    <row r="781" spans="4:13" ht="12.75" hidden="1">
      <c r="D781" s="24" t="s">
        <v>175</v>
      </c>
      <c r="F781" s="25">
        <v>508</v>
      </c>
      <c r="G781" s="25">
        <v>0</v>
      </c>
      <c r="H781" s="25">
        <v>0</v>
      </c>
      <c r="I781" s="25">
        <v>0</v>
      </c>
      <c r="J781" s="25">
        <v>0</v>
      </c>
      <c r="K781" s="25">
        <f t="shared" si="220"/>
        <v>0</v>
      </c>
      <c r="L781" s="25">
        <f t="shared" si="220"/>
        <v>0</v>
      </c>
      <c r="M781" s="25">
        <f t="shared" si="221"/>
        <v>508</v>
      </c>
    </row>
    <row r="782" spans="4:13" ht="12.75" hidden="1">
      <c r="D782" s="24" t="s">
        <v>93</v>
      </c>
      <c r="F782" s="25">
        <v>2611</v>
      </c>
      <c r="G782" s="25">
        <v>0</v>
      </c>
      <c r="H782" s="25">
        <v>0</v>
      </c>
      <c r="I782" s="25">
        <v>0</v>
      </c>
      <c r="J782" s="25">
        <v>0</v>
      </c>
      <c r="K782" s="25">
        <f t="shared" si="220"/>
        <v>0</v>
      </c>
      <c r="L782" s="25">
        <f t="shared" si="220"/>
        <v>0</v>
      </c>
      <c r="M782" s="25">
        <f t="shared" si="221"/>
        <v>2611</v>
      </c>
    </row>
    <row r="783" spans="4:13" ht="12.75" hidden="1">
      <c r="D783" s="24" t="s">
        <v>94</v>
      </c>
      <c r="F783" s="25">
        <v>493</v>
      </c>
      <c r="G783" s="25">
        <v>0</v>
      </c>
      <c r="H783" s="25">
        <v>0</v>
      </c>
      <c r="I783" s="25">
        <v>0</v>
      </c>
      <c r="J783" s="25">
        <v>0</v>
      </c>
      <c r="K783" s="25">
        <f t="shared" si="220"/>
        <v>0</v>
      </c>
      <c r="L783" s="25">
        <f t="shared" si="220"/>
        <v>0</v>
      </c>
      <c r="M783" s="25">
        <f t="shared" si="221"/>
        <v>493</v>
      </c>
    </row>
    <row r="784" spans="4:13" ht="12.75" hidden="1">
      <c r="D784" s="24" t="s">
        <v>95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f t="shared" si="220"/>
        <v>0</v>
      </c>
      <c r="L784" s="25">
        <f t="shared" si="220"/>
        <v>0</v>
      </c>
      <c r="M784" s="25">
        <f t="shared" si="221"/>
        <v>0</v>
      </c>
    </row>
    <row r="785" spans="6:13" ht="12.75" hidden="1">
      <c r="F785" s="26" t="s">
        <v>96</v>
      </c>
      <c r="G785" s="26" t="s">
        <v>96</v>
      </c>
      <c r="H785" s="26" t="s">
        <v>96</v>
      </c>
      <c r="I785" s="26" t="s">
        <v>96</v>
      </c>
      <c r="J785" s="26" t="s">
        <v>96</v>
      </c>
      <c r="K785" s="26" t="s">
        <v>96</v>
      </c>
      <c r="L785" s="26" t="s">
        <v>96</v>
      </c>
      <c r="M785" s="26" t="s">
        <v>96</v>
      </c>
    </row>
    <row r="786" spans="1:13" ht="12.75">
      <c r="A786" s="25">
        <f>A777+1</f>
        <v>102</v>
      </c>
      <c r="B786" s="24" t="s">
        <v>251</v>
      </c>
      <c r="F786" s="25">
        <f aca="true" t="shared" si="222" ref="F786:M786">SUM(F779:F784)</f>
        <v>5422</v>
      </c>
      <c r="G786" s="25">
        <f t="shared" si="222"/>
        <v>1810</v>
      </c>
      <c r="H786" s="25">
        <f t="shared" si="222"/>
        <v>1810</v>
      </c>
      <c r="I786" s="25">
        <f t="shared" si="222"/>
        <v>0</v>
      </c>
      <c r="J786" s="25">
        <f t="shared" si="222"/>
        <v>0</v>
      </c>
      <c r="K786" s="25">
        <f t="shared" si="222"/>
        <v>1810</v>
      </c>
      <c r="L786" s="25">
        <f t="shared" si="222"/>
        <v>1810</v>
      </c>
      <c r="M786" s="25">
        <f t="shared" si="222"/>
        <v>3612</v>
      </c>
    </row>
    <row r="787" spans="6:13" ht="12.75">
      <c r="F787" s="26"/>
      <c r="G787" s="26"/>
      <c r="H787" s="26"/>
      <c r="I787" s="26"/>
      <c r="J787" s="26"/>
      <c r="K787" s="26"/>
      <c r="L787" s="26"/>
      <c r="M787" s="26"/>
    </row>
    <row r="788" spans="4:13" ht="12.75" hidden="1">
      <c r="D788" s="24" t="s">
        <v>252</v>
      </c>
      <c r="F788" s="25">
        <v>37562</v>
      </c>
      <c r="G788" s="25">
        <v>0</v>
      </c>
      <c r="H788" s="25">
        <v>0</v>
      </c>
      <c r="I788" s="25">
        <v>0</v>
      </c>
      <c r="J788" s="25">
        <v>1811.034</v>
      </c>
      <c r="K788" s="25">
        <f aca="true" t="shared" si="223" ref="K788:L791">G788+I788</f>
        <v>0</v>
      </c>
      <c r="L788" s="25">
        <f t="shared" si="223"/>
        <v>1811.034</v>
      </c>
      <c r="M788" s="25">
        <f>F788-K788</f>
        <v>37562</v>
      </c>
    </row>
    <row r="789" spans="4:13" ht="12.75" hidden="1">
      <c r="D789" s="24" t="s">
        <v>253</v>
      </c>
      <c r="F789" s="25">
        <v>21</v>
      </c>
      <c r="G789" s="25">
        <v>21</v>
      </c>
      <c r="H789" s="25">
        <v>21</v>
      </c>
      <c r="I789" s="25">
        <v>0</v>
      </c>
      <c r="J789" s="25">
        <v>0</v>
      </c>
      <c r="K789" s="25">
        <f t="shared" si="223"/>
        <v>21</v>
      </c>
      <c r="L789" s="25">
        <f t="shared" si="223"/>
        <v>21</v>
      </c>
      <c r="M789" s="25">
        <f>F789-K789</f>
        <v>0</v>
      </c>
    </row>
    <row r="790" spans="4:13" ht="12.75" hidden="1">
      <c r="D790" s="24" t="s">
        <v>254</v>
      </c>
      <c r="F790" s="25">
        <v>33905</v>
      </c>
      <c r="G790" s="25">
        <v>0</v>
      </c>
      <c r="H790" s="25">
        <v>0</v>
      </c>
      <c r="I790" s="25">
        <v>5496</v>
      </c>
      <c r="J790" s="25">
        <v>8582</v>
      </c>
      <c r="K790" s="25">
        <f t="shared" si="223"/>
        <v>5496</v>
      </c>
      <c r="L790" s="25">
        <f t="shared" si="223"/>
        <v>8582</v>
      </c>
      <c r="M790" s="25">
        <f>F790-K790</f>
        <v>28409</v>
      </c>
    </row>
    <row r="791" spans="4:13" ht="12.75" hidden="1">
      <c r="D791" s="24" t="s">
        <v>255</v>
      </c>
      <c r="F791" s="25">
        <v>15797</v>
      </c>
      <c r="G791" s="25">
        <v>0</v>
      </c>
      <c r="H791" s="25">
        <v>0</v>
      </c>
      <c r="I791" s="25">
        <v>15797</v>
      </c>
      <c r="J791" s="25">
        <v>15797</v>
      </c>
      <c r="K791" s="25">
        <f t="shared" si="223"/>
        <v>15797</v>
      </c>
      <c r="L791" s="25">
        <f t="shared" si="223"/>
        <v>15797</v>
      </c>
      <c r="M791" s="25">
        <f>F791-K791</f>
        <v>0</v>
      </c>
    </row>
    <row r="792" spans="6:13" ht="12.75" hidden="1">
      <c r="F792" s="26" t="s">
        <v>96</v>
      </c>
      <c r="G792" s="26" t="s">
        <v>96</v>
      </c>
      <c r="H792" s="26" t="s">
        <v>96</v>
      </c>
      <c r="I792" s="26" t="s">
        <v>96</v>
      </c>
      <c r="J792" s="26" t="s">
        <v>96</v>
      </c>
      <c r="K792" s="26" t="s">
        <v>96</v>
      </c>
      <c r="L792" s="26" t="s">
        <v>96</v>
      </c>
      <c r="M792" s="26" t="s">
        <v>96</v>
      </c>
    </row>
    <row r="793" spans="1:13" ht="12.75">
      <c r="A793" s="25">
        <f>A786+1</f>
        <v>103</v>
      </c>
      <c r="B793" s="24" t="s">
        <v>256</v>
      </c>
      <c r="F793" s="25">
        <f aca="true" t="shared" si="224" ref="F793:M793">SUM(F788:F791)</f>
        <v>87285</v>
      </c>
      <c r="G793" s="25">
        <f t="shared" si="224"/>
        <v>21</v>
      </c>
      <c r="H793" s="25">
        <f t="shared" si="224"/>
        <v>21</v>
      </c>
      <c r="I793" s="25">
        <f t="shared" si="224"/>
        <v>21293</v>
      </c>
      <c r="J793" s="25">
        <f t="shared" si="224"/>
        <v>26190.034</v>
      </c>
      <c r="K793" s="25">
        <f t="shared" si="224"/>
        <v>21314</v>
      </c>
      <c r="L793" s="25">
        <f t="shared" si="224"/>
        <v>26211.034</v>
      </c>
      <c r="M793" s="25">
        <f t="shared" si="224"/>
        <v>65971</v>
      </c>
    </row>
    <row r="794" spans="6:13" ht="12.75">
      <c r="F794" s="26"/>
      <c r="G794" s="26"/>
      <c r="H794" s="26"/>
      <c r="I794" s="26"/>
      <c r="J794" s="26"/>
      <c r="K794" s="26"/>
      <c r="L794" s="26"/>
      <c r="M794" s="26"/>
    </row>
    <row r="795" spans="4:13" ht="12.75" hidden="1">
      <c r="D795" s="24" t="s">
        <v>228</v>
      </c>
      <c r="F795" s="25">
        <v>981</v>
      </c>
      <c r="G795" s="25">
        <v>0</v>
      </c>
      <c r="H795" s="25">
        <v>0</v>
      </c>
      <c r="I795" s="25">
        <v>324</v>
      </c>
      <c r="J795" s="25">
        <v>324</v>
      </c>
      <c r="K795" s="25">
        <f aca="true" t="shared" si="225" ref="K795:L798">G795+I795</f>
        <v>324</v>
      </c>
      <c r="L795" s="25">
        <f t="shared" si="225"/>
        <v>324</v>
      </c>
      <c r="M795" s="25">
        <f>F795-K795</f>
        <v>657</v>
      </c>
    </row>
    <row r="796" spans="4:13" ht="12.75" hidden="1">
      <c r="D796" s="24" t="s">
        <v>257</v>
      </c>
      <c r="F796" s="25">
        <v>2165</v>
      </c>
      <c r="G796" s="25">
        <v>0</v>
      </c>
      <c r="H796" s="25">
        <v>0</v>
      </c>
      <c r="I796" s="25">
        <v>2165</v>
      </c>
      <c r="J796" s="25">
        <v>2165</v>
      </c>
      <c r="K796" s="25">
        <f t="shared" si="225"/>
        <v>2165</v>
      </c>
      <c r="L796" s="25">
        <f t="shared" si="225"/>
        <v>2165</v>
      </c>
      <c r="M796" s="25">
        <f>F796-K796</f>
        <v>0</v>
      </c>
    </row>
    <row r="797" spans="4:13" ht="12.75" hidden="1">
      <c r="D797" s="24" t="s">
        <v>93</v>
      </c>
      <c r="F797" s="25">
        <v>-4703</v>
      </c>
      <c r="G797" s="25">
        <v>0</v>
      </c>
      <c r="H797" s="25">
        <v>0</v>
      </c>
      <c r="I797" s="25">
        <v>171</v>
      </c>
      <c r="J797" s="25">
        <v>171</v>
      </c>
      <c r="K797" s="25">
        <f t="shared" si="225"/>
        <v>171</v>
      </c>
      <c r="L797" s="25">
        <f t="shared" si="225"/>
        <v>171</v>
      </c>
      <c r="M797" s="25">
        <f>F797-K797</f>
        <v>-4874</v>
      </c>
    </row>
    <row r="798" spans="4:13" ht="12.75" hidden="1">
      <c r="D798" s="24" t="s">
        <v>105</v>
      </c>
      <c r="F798" s="25">
        <v>10000</v>
      </c>
      <c r="G798" s="25">
        <v>8340</v>
      </c>
      <c r="H798" s="25">
        <v>8340</v>
      </c>
      <c r="I798" s="25">
        <v>0</v>
      </c>
      <c r="J798" s="25">
        <v>0</v>
      </c>
      <c r="K798" s="25">
        <f t="shared" si="225"/>
        <v>8340</v>
      </c>
      <c r="L798" s="25">
        <f t="shared" si="225"/>
        <v>8340</v>
      </c>
      <c r="M798" s="25">
        <f>F798-K798</f>
        <v>1660</v>
      </c>
    </row>
    <row r="799" spans="6:13" ht="12.75" hidden="1">
      <c r="F799" s="26" t="s">
        <v>96</v>
      </c>
      <c r="G799" s="26" t="s">
        <v>96</v>
      </c>
      <c r="H799" s="26" t="s">
        <v>96</v>
      </c>
      <c r="I799" s="26" t="s">
        <v>96</v>
      </c>
      <c r="J799" s="26" t="s">
        <v>96</v>
      </c>
      <c r="K799" s="26" t="s">
        <v>96</v>
      </c>
      <c r="L799" s="26" t="s">
        <v>96</v>
      </c>
      <c r="M799" s="26" t="s">
        <v>96</v>
      </c>
    </row>
    <row r="800" spans="1:13" ht="12.75">
      <c r="A800" s="25">
        <f>A793+1</f>
        <v>104</v>
      </c>
      <c r="B800" s="24" t="s">
        <v>258</v>
      </c>
      <c r="F800" s="25">
        <f aca="true" t="shared" si="226" ref="F800:M800">SUM(F795:F798)</f>
        <v>8443</v>
      </c>
      <c r="G800" s="25">
        <f t="shared" si="226"/>
        <v>8340</v>
      </c>
      <c r="H800" s="25">
        <f t="shared" si="226"/>
        <v>8340</v>
      </c>
      <c r="I800" s="25">
        <f t="shared" si="226"/>
        <v>2660</v>
      </c>
      <c r="J800" s="25">
        <f t="shared" si="226"/>
        <v>2660</v>
      </c>
      <c r="K800" s="25">
        <f t="shared" si="226"/>
        <v>11000</v>
      </c>
      <c r="L800" s="25">
        <f t="shared" si="226"/>
        <v>11000</v>
      </c>
      <c r="M800" s="25">
        <f t="shared" si="226"/>
        <v>-2557</v>
      </c>
    </row>
    <row r="801" spans="6:13" ht="12.75">
      <c r="F801" s="26"/>
      <c r="G801" s="26"/>
      <c r="H801" s="26"/>
      <c r="I801" s="26"/>
      <c r="J801" s="26"/>
      <c r="K801" s="26"/>
      <c r="L801" s="26"/>
      <c r="M801" s="26"/>
    </row>
    <row r="802" spans="4:13" ht="12.75" hidden="1">
      <c r="D802" s="24" t="s">
        <v>92</v>
      </c>
      <c r="F802" s="25">
        <v>28154</v>
      </c>
      <c r="G802" s="25">
        <v>0</v>
      </c>
      <c r="H802" s="25">
        <v>0</v>
      </c>
      <c r="I802" s="25">
        <v>0</v>
      </c>
      <c r="J802" s="25">
        <v>0</v>
      </c>
      <c r="K802" s="25">
        <f aca="true" t="shared" si="227" ref="K802:L806">G802+I802</f>
        <v>0</v>
      </c>
      <c r="L802" s="25">
        <f t="shared" si="227"/>
        <v>0</v>
      </c>
      <c r="M802" s="25">
        <f>F802-K802</f>
        <v>28154</v>
      </c>
    </row>
    <row r="803" spans="4:13" ht="12.75" hidden="1">
      <c r="D803" s="24" t="s">
        <v>44</v>
      </c>
      <c r="F803" s="25">
        <v>1524</v>
      </c>
      <c r="G803" s="25">
        <v>1524</v>
      </c>
      <c r="H803" s="25">
        <v>1524</v>
      </c>
      <c r="I803" s="25">
        <v>0</v>
      </c>
      <c r="J803" s="25">
        <v>0</v>
      </c>
      <c r="K803" s="25">
        <f t="shared" si="227"/>
        <v>1524</v>
      </c>
      <c r="L803" s="25">
        <f t="shared" si="227"/>
        <v>1524</v>
      </c>
      <c r="M803" s="25">
        <f>F803-K803</f>
        <v>0</v>
      </c>
    </row>
    <row r="804" spans="4:13" ht="12.75" hidden="1">
      <c r="D804" s="24" t="s">
        <v>93</v>
      </c>
      <c r="F804" s="25">
        <v>13464</v>
      </c>
      <c r="G804" s="25">
        <v>0</v>
      </c>
      <c r="H804" s="25">
        <v>0</v>
      </c>
      <c r="I804" s="25">
        <v>0</v>
      </c>
      <c r="J804" s="25">
        <v>0</v>
      </c>
      <c r="K804" s="25">
        <f t="shared" si="227"/>
        <v>0</v>
      </c>
      <c r="L804" s="25">
        <f t="shared" si="227"/>
        <v>0</v>
      </c>
      <c r="M804" s="25">
        <f>F804-K804</f>
        <v>13464</v>
      </c>
    </row>
    <row r="805" spans="4:13" ht="12.75" hidden="1">
      <c r="D805" s="24" t="s">
        <v>94</v>
      </c>
      <c r="F805" s="25">
        <v>16202</v>
      </c>
      <c r="G805" s="25">
        <v>0</v>
      </c>
      <c r="H805" s="25">
        <v>0</v>
      </c>
      <c r="I805" s="25">
        <v>0</v>
      </c>
      <c r="J805" s="25">
        <v>0</v>
      </c>
      <c r="K805" s="25">
        <f t="shared" si="227"/>
        <v>0</v>
      </c>
      <c r="L805" s="25">
        <f t="shared" si="227"/>
        <v>0</v>
      </c>
      <c r="M805" s="25">
        <f>F805-K805</f>
        <v>16202</v>
      </c>
    </row>
    <row r="806" spans="4:13" ht="12.75" hidden="1">
      <c r="D806" s="24" t="s">
        <v>95</v>
      </c>
      <c r="F806" s="25">
        <v>1776</v>
      </c>
      <c r="G806" s="25">
        <v>0</v>
      </c>
      <c r="H806" s="25">
        <v>0</v>
      </c>
      <c r="I806" s="25">
        <v>0</v>
      </c>
      <c r="J806" s="25">
        <v>0</v>
      </c>
      <c r="K806" s="25">
        <f t="shared" si="227"/>
        <v>0</v>
      </c>
      <c r="L806" s="25">
        <f t="shared" si="227"/>
        <v>0</v>
      </c>
      <c r="M806" s="25">
        <f>F806-K806</f>
        <v>1776</v>
      </c>
    </row>
    <row r="807" spans="6:13" ht="12.75" hidden="1">
      <c r="F807" s="26" t="s">
        <v>96</v>
      </c>
      <c r="G807" s="26" t="s">
        <v>96</v>
      </c>
      <c r="H807" s="26" t="s">
        <v>96</v>
      </c>
      <c r="I807" s="26" t="s">
        <v>96</v>
      </c>
      <c r="J807" s="26" t="s">
        <v>96</v>
      </c>
      <c r="K807" s="26" t="s">
        <v>96</v>
      </c>
      <c r="L807" s="26" t="s">
        <v>96</v>
      </c>
      <c r="M807" s="26" t="s">
        <v>96</v>
      </c>
    </row>
    <row r="808" spans="1:13" ht="12.75">
      <c r="A808" s="25">
        <f>A800+1</f>
        <v>105</v>
      </c>
      <c r="B808" s="24" t="s">
        <v>259</v>
      </c>
      <c r="F808" s="25">
        <f aca="true" t="shared" si="228" ref="F808:M808">SUM(F802:F806)</f>
        <v>61120</v>
      </c>
      <c r="G808" s="25">
        <f t="shared" si="228"/>
        <v>1524</v>
      </c>
      <c r="H808" s="25">
        <f t="shared" si="228"/>
        <v>1524</v>
      </c>
      <c r="I808" s="25">
        <f t="shared" si="228"/>
        <v>0</v>
      </c>
      <c r="J808" s="25">
        <f t="shared" si="228"/>
        <v>0</v>
      </c>
      <c r="K808" s="25">
        <f t="shared" si="228"/>
        <v>1524</v>
      </c>
      <c r="L808" s="25">
        <f t="shared" si="228"/>
        <v>1524</v>
      </c>
      <c r="M808" s="25">
        <f t="shared" si="228"/>
        <v>59596</v>
      </c>
    </row>
    <row r="809" spans="6:13" ht="12.75">
      <c r="F809" s="26"/>
      <c r="G809" s="26"/>
      <c r="H809" s="26"/>
      <c r="I809" s="26"/>
      <c r="J809" s="26"/>
      <c r="K809" s="26"/>
      <c r="L809" s="26"/>
      <c r="M809" s="26"/>
    </row>
    <row r="810" spans="4:13" ht="12.75" hidden="1">
      <c r="D810" s="24" t="s">
        <v>228</v>
      </c>
      <c r="F810" s="25">
        <v>2651</v>
      </c>
      <c r="G810" s="25">
        <v>0</v>
      </c>
      <c r="H810" s="25">
        <v>0</v>
      </c>
      <c r="I810" s="25">
        <v>0</v>
      </c>
      <c r="J810" s="25">
        <v>1015</v>
      </c>
      <c r="K810" s="25">
        <f aca="true" t="shared" si="229" ref="K810:L812">G810+I810</f>
        <v>0</v>
      </c>
      <c r="L810" s="25">
        <f t="shared" si="229"/>
        <v>1015</v>
      </c>
      <c r="M810" s="25">
        <f>F810-K810</f>
        <v>2651</v>
      </c>
    </row>
    <row r="811" spans="4:13" ht="12.75" hidden="1">
      <c r="D811" s="24" t="s">
        <v>44</v>
      </c>
      <c r="F811" s="25">
        <v>147</v>
      </c>
      <c r="G811" s="25">
        <v>147</v>
      </c>
      <c r="H811" s="25">
        <v>147</v>
      </c>
      <c r="I811" s="25">
        <v>0</v>
      </c>
      <c r="J811" s="25">
        <v>0</v>
      </c>
      <c r="K811" s="25">
        <f t="shared" si="229"/>
        <v>147</v>
      </c>
      <c r="L811" s="25">
        <f t="shared" si="229"/>
        <v>147</v>
      </c>
      <c r="M811" s="25">
        <f>F811-K811</f>
        <v>0</v>
      </c>
    </row>
    <row r="812" spans="4:13" ht="12.75" hidden="1">
      <c r="D812" s="31" t="s">
        <v>200</v>
      </c>
      <c r="F812" s="25">
        <v>2360</v>
      </c>
      <c r="G812" s="25">
        <v>2360</v>
      </c>
      <c r="H812" s="25">
        <v>2360</v>
      </c>
      <c r="I812" s="25">
        <v>0</v>
      </c>
      <c r="J812" s="25">
        <v>0</v>
      </c>
      <c r="K812" s="25">
        <f t="shared" si="229"/>
        <v>2360</v>
      </c>
      <c r="L812" s="25">
        <f t="shared" si="229"/>
        <v>2360</v>
      </c>
      <c r="M812" s="25">
        <f>F812-K812</f>
        <v>0</v>
      </c>
    </row>
    <row r="813" spans="6:13" ht="12.75" hidden="1">
      <c r="F813" s="26" t="s">
        <v>96</v>
      </c>
      <c r="G813" s="26" t="s">
        <v>96</v>
      </c>
      <c r="H813" s="26" t="s">
        <v>96</v>
      </c>
      <c r="I813" s="26" t="s">
        <v>96</v>
      </c>
      <c r="J813" s="26" t="s">
        <v>96</v>
      </c>
      <c r="K813" s="26" t="s">
        <v>96</v>
      </c>
      <c r="L813" s="26" t="s">
        <v>96</v>
      </c>
      <c r="M813" s="26" t="s">
        <v>96</v>
      </c>
    </row>
    <row r="814" spans="1:13" ht="12.75">
      <c r="A814" s="25">
        <f>A808+1</f>
        <v>106</v>
      </c>
      <c r="B814" s="24" t="s">
        <v>260</v>
      </c>
      <c r="F814" s="25">
        <f aca="true" t="shared" si="230" ref="F814:M814">SUM(F810:F812)</f>
        <v>5158</v>
      </c>
      <c r="G814" s="25">
        <f t="shared" si="230"/>
        <v>2507</v>
      </c>
      <c r="H814" s="25">
        <f t="shared" si="230"/>
        <v>2507</v>
      </c>
      <c r="I814" s="25">
        <f t="shared" si="230"/>
        <v>0</v>
      </c>
      <c r="J814" s="25">
        <f t="shared" si="230"/>
        <v>1015</v>
      </c>
      <c r="K814" s="25">
        <f t="shared" si="230"/>
        <v>2507</v>
      </c>
      <c r="L814" s="25">
        <f t="shared" si="230"/>
        <v>3522</v>
      </c>
      <c r="M814" s="25">
        <f t="shared" si="230"/>
        <v>2651</v>
      </c>
    </row>
    <row r="815" spans="6:13" ht="12.75">
      <c r="F815" s="26"/>
      <c r="G815" s="26"/>
      <c r="H815" s="26"/>
      <c r="I815" s="26"/>
      <c r="J815" s="26"/>
      <c r="K815" s="26"/>
      <c r="L815" s="26"/>
      <c r="M815" s="26"/>
    </row>
    <row r="816" spans="4:13" ht="12.75" hidden="1">
      <c r="D816" s="24" t="s">
        <v>92</v>
      </c>
      <c r="F816" s="25">
        <v>57052</v>
      </c>
      <c r="G816" s="25">
        <v>0</v>
      </c>
      <c r="H816" s="25">
        <v>0</v>
      </c>
      <c r="I816" s="25">
        <v>271</v>
      </c>
      <c r="J816" s="25">
        <v>271</v>
      </c>
      <c r="K816" s="25">
        <f>G816+I816</f>
        <v>271</v>
      </c>
      <c r="L816" s="25">
        <f>H816+J816</f>
        <v>271</v>
      </c>
      <c r="M816" s="25">
        <f>F816-K816</f>
        <v>56781</v>
      </c>
    </row>
    <row r="817" spans="4:13" ht="12.75" hidden="1">
      <c r="D817" s="24" t="s">
        <v>44</v>
      </c>
      <c r="F817" s="25">
        <v>1794</v>
      </c>
      <c r="G817" s="25">
        <v>1794</v>
      </c>
      <c r="H817" s="25">
        <v>1794</v>
      </c>
      <c r="I817" s="25">
        <v>0</v>
      </c>
      <c r="J817" s="25">
        <v>0</v>
      </c>
      <c r="K817" s="25">
        <f>G817+I817</f>
        <v>1794</v>
      </c>
      <c r="L817" s="25">
        <f>H817+J817</f>
        <v>1794</v>
      </c>
      <c r="M817" s="25">
        <f>F817-K817</f>
        <v>0</v>
      </c>
    </row>
    <row r="818" spans="6:13" ht="12.75" hidden="1">
      <c r="F818" s="26" t="s">
        <v>96</v>
      </c>
      <c r="G818" s="26" t="s">
        <v>96</v>
      </c>
      <c r="H818" s="26" t="s">
        <v>96</v>
      </c>
      <c r="I818" s="26" t="s">
        <v>96</v>
      </c>
      <c r="J818" s="26" t="s">
        <v>96</v>
      </c>
      <c r="K818" s="26" t="s">
        <v>96</v>
      </c>
      <c r="L818" s="26" t="s">
        <v>96</v>
      </c>
      <c r="M818" s="26" t="s">
        <v>96</v>
      </c>
    </row>
    <row r="819" spans="1:13" ht="12.75">
      <c r="A819" s="25">
        <f>A814+1</f>
        <v>107</v>
      </c>
      <c r="B819" s="24" t="s">
        <v>261</v>
      </c>
      <c r="F819" s="27">
        <f aca="true" t="shared" si="231" ref="F819:M819">F816+F817</f>
        <v>58846</v>
      </c>
      <c r="G819" s="27">
        <f t="shared" si="231"/>
        <v>1794</v>
      </c>
      <c r="H819" s="27">
        <f t="shared" si="231"/>
        <v>1794</v>
      </c>
      <c r="I819" s="27">
        <f t="shared" si="231"/>
        <v>271</v>
      </c>
      <c r="J819" s="27">
        <f t="shared" si="231"/>
        <v>271</v>
      </c>
      <c r="K819" s="27">
        <f t="shared" si="231"/>
        <v>2065</v>
      </c>
      <c r="L819" s="27">
        <f t="shared" si="231"/>
        <v>2065</v>
      </c>
      <c r="M819" s="27">
        <f t="shared" si="231"/>
        <v>56781</v>
      </c>
    </row>
    <row r="820" spans="6:13" ht="12.75">
      <c r="F820" s="26"/>
      <c r="G820" s="26"/>
      <c r="H820" s="26"/>
      <c r="I820" s="26"/>
      <c r="J820" s="26"/>
      <c r="K820" s="26"/>
      <c r="L820" s="26"/>
      <c r="M820" s="26"/>
    </row>
    <row r="821" spans="2:13" ht="13.5" thickBot="1">
      <c r="B821" s="24" t="s">
        <v>262</v>
      </c>
      <c r="F821" s="28">
        <f aca="true" t="shared" si="232" ref="F821:M821">F771+F777+F786+F793+F800+F808+F814+F819</f>
        <v>315025</v>
      </c>
      <c r="G821" s="28">
        <f t="shared" si="232"/>
        <v>16054</v>
      </c>
      <c r="H821" s="28">
        <f t="shared" si="232"/>
        <v>16054</v>
      </c>
      <c r="I821" s="28">
        <f t="shared" si="232"/>
        <v>39730</v>
      </c>
      <c r="J821" s="28">
        <f t="shared" si="232"/>
        <v>45642.034</v>
      </c>
      <c r="K821" s="28">
        <f t="shared" si="232"/>
        <v>55784</v>
      </c>
      <c r="L821" s="28">
        <f t="shared" si="232"/>
        <v>61696.034</v>
      </c>
      <c r="M821" s="28">
        <f t="shared" si="232"/>
        <v>259241</v>
      </c>
    </row>
    <row r="822" spans="6:13" ht="13.5" thickTop="1">
      <c r="F822" s="26"/>
      <c r="G822" s="26"/>
      <c r="H822" s="26"/>
      <c r="I822" s="26"/>
      <c r="J822" s="26"/>
      <c r="K822" s="26"/>
      <c r="L822" s="26"/>
      <c r="M822" s="26"/>
    </row>
    <row r="823" ht="12.75">
      <c r="A823" s="20" t="s">
        <v>263</v>
      </c>
    </row>
    <row r="824" spans="4:13" ht="12.75" hidden="1">
      <c r="D824" s="24" t="s">
        <v>49</v>
      </c>
      <c r="F824" s="25">
        <v>0</v>
      </c>
      <c r="G824" s="25">
        <v>0</v>
      </c>
      <c r="H824" s="25">
        <v>0</v>
      </c>
      <c r="I824" s="25">
        <v>0</v>
      </c>
      <c r="J824" s="25">
        <v>0</v>
      </c>
      <c r="K824" s="25">
        <f aca="true" t="shared" si="233" ref="K824:L827">G824+I824</f>
        <v>0</v>
      </c>
      <c r="L824" s="25">
        <f t="shared" si="233"/>
        <v>0</v>
      </c>
      <c r="M824" s="25">
        <f>F824-K824</f>
        <v>0</v>
      </c>
    </row>
    <row r="825" spans="4:13" ht="12.75" hidden="1">
      <c r="D825" s="24" t="s">
        <v>44</v>
      </c>
      <c r="F825" s="25">
        <v>2581</v>
      </c>
      <c r="G825" s="25">
        <v>2581</v>
      </c>
      <c r="H825" s="25">
        <v>2581</v>
      </c>
      <c r="I825" s="25">
        <v>0</v>
      </c>
      <c r="J825" s="25">
        <v>0</v>
      </c>
      <c r="K825" s="25">
        <f t="shared" si="233"/>
        <v>2581</v>
      </c>
      <c r="L825" s="25">
        <f t="shared" si="233"/>
        <v>2581</v>
      </c>
      <c r="M825" s="25">
        <f>F825-K825</f>
        <v>0</v>
      </c>
    </row>
    <row r="826" spans="4:13" ht="12.75" hidden="1">
      <c r="D826" s="24" t="s">
        <v>264</v>
      </c>
      <c r="F826" s="25">
        <v>231</v>
      </c>
      <c r="G826" s="25">
        <v>0</v>
      </c>
      <c r="H826" s="25">
        <v>0</v>
      </c>
      <c r="I826" s="25">
        <v>0</v>
      </c>
      <c r="J826" s="25">
        <v>3</v>
      </c>
      <c r="K826" s="25">
        <f t="shared" si="233"/>
        <v>0</v>
      </c>
      <c r="L826" s="25">
        <f t="shared" si="233"/>
        <v>3</v>
      </c>
      <c r="M826" s="25">
        <f>F826-K826</f>
        <v>231</v>
      </c>
    </row>
    <row r="827" spans="4:13" ht="12.75" hidden="1">
      <c r="D827" s="24" t="s">
        <v>110</v>
      </c>
      <c r="F827" s="25">
        <v>5766</v>
      </c>
      <c r="G827" s="25">
        <v>0</v>
      </c>
      <c r="H827" s="25">
        <v>0</v>
      </c>
      <c r="I827" s="25">
        <v>0</v>
      </c>
      <c r="J827" s="25">
        <v>0</v>
      </c>
      <c r="K827" s="25">
        <f t="shared" si="233"/>
        <v>0</v>
      </c>
      <c r="L827" s="25">
        <f t="shared" si="233"/>
        <v>0</v>
      </c>
      <c r="M827" s="25">
        <f>F827-K827</f>
        <v>5766</v>
      </c>
    </row>
    <row r="828" spans="6:13" ht="12.75" hidden="1">
      <c r="F828" s="26" t="s">
        <v>96</v>
      </c>
      <c r="G828" s="26" t="s">
        <v>96</v>
      </c>
      <c r="H828" s="26" t="s">
        <v>96</v>
      </c>
      <c r="I828" s="26" t="s">
        <v>96</v>
      </c>
      <c r="J828" s="26" t="s">
        <v>96</v>
      </c>
      <c r="K828" s="26" t="s">
        <v>96</v>
      </c>
      <c r="L828" s="26" t="s">
        <v>96</v>
      </c>
      <c r="M828" s="26" t="s">
        <v>96</v>
      </c>
    </row>
    <row r="829" spans="1:13" ht="12.75">
      <c r="A829" s="25">
        <f>A819+1</f>
        <v>108</v>
      </c>
      <c r="B829" s="24" t="s">
        <v>265</v>
      </c>
      <c r="F829" s="25">
        <f aca="true" t="shared" si="234" ref="F829:M829">SUM(F824:F827)</f>
        <v>8578</v>
      </c>
      <c r="G829" s="25">
        <f t="shared" si="234"/>
        <v>2581</v>
      </c>
      <c r="H829" s="25">
        <f t="shared" si="234"/>
        <v>2581</v>
      </c>
      <c r="I829" s="25">
        <f t="shared" si="234"/>
        <v>0</v>
      </c>
      <c r="J829" s="25">
        <f t="shared" si="234"/>
        <v>3</v>
      </c>
      <c r="K829" s="25">
        <f t="shared" si="234"/>
        <v>2581</v>
      </c>
      <c r="L829" s="25">
        <f t="shared" si="234"/>
        <v>2584</v>
      </c>
      <c r="M829" s="25">
        <f t="shared" si="234"/>
        <v>5997</v>
      </c>
    </row>
    <row r="830" spans="6:13" ht="12.75">
      <c r="F830" s="26"/>
      <c r="G830" s="26"/>
      <c r="H830" s="26"/>
      <c r="I830" s="26"/>
      <c r="J830" s="26"/>
      <c r="K830" s="26"/>
      <c r="L830" s="26"/>
      <c r="M830" s="26"/>
    </row>
    <row r="831" spans="4:13" ht="12.75" hidden="1">
      <c r="D831" s="24" t="s">
        <v>92</v>
      </c>
      <c r="F831" s="25">
        <v>3530</v>
      </c>
      <c r="G831" s="25">
        <v>0</v>
      </c>
      <c r="H831" s="25">
        <v>0</v>
      </c>
      <c r="I831" s="25">
        <v>0</v>
      </c>
      <c r="J831" s="25">
        <v>135.097</v>
      </c>
      <c r="K831" s="25">
        <f>G831+I831</f>
        <v>0</v>
      </c>
      <c r="L831" s="25">
        <f>H831+J831</f>
        <v>135.097</v>
      </c>
      <c r="M831" s="25">
        <f>F831-K831</f>
        <v>3530</v>
      </c>
    </row>
    <row r="832" spans="4:13" ht="12.75" hidden="1">
      <c r="D832" s="24" t="s">
        <v>44</v>
      </c>
      <c r="F832" s="25">
        <v>125</v>
      </c>
      <c r="G832" s="25">
        <v>125</v>
      </c>
      <c r="H832" s="25">
        <v>125</v>
      </c>
      <c r="I832" s="25">
        <v>0</v>
      </c>
      <c r="J832" s="25">
        <v>0</v>
      </c>
      <c r="K832" s="25">
        <f>G832+I832</f>
        <v>125</v>
      </c>
      <c r="L832" s="25">
        <f>H832+J832</f>
        <v>125</v>
      </c>
      <c r="M832" s="25">
        <f>F832-K832</f>
        <v>0</v>
      </c>
    </row>
    <row r="833" spans="6:13" ht="12.75" hidden="1">
      <c r="F833" s="26" t="s">
        <v>96</v>
      </c>
      <c r="G833" s="26" t="s">
        <v>96</v>
      </c>
      <c r="H833" s="26" t="s">
        <v>96</v>
      </c>
      <c r="I833" s="26" t="s">
        <v>96</v>
      </c>
      <c r="J833" s="26" t="s">
        <v>96</v>
      </c>
      <c r="K833" s="26" t="s">
        <v>96</v>
      </c>
      <c r="L833" s="26" t="s">
        <v>96</v>
      </c>
      <c r="M833" s="26" t="s">
        <v>96</v>
      </c>
    </row>
    <row r="834" spans="1:13" ht="12.75">
      <c r="A834" s="25">
        <f>A829+1</f>
        <v>109</v>
      </c>
      <c r="B834" s="24" t="s">
        <v>266</v>
      </c>
      <c r="F834" s="25">
        <f aca="true" t="shared" si="235" ref="F834:M834">F831+F832</f>
        <v>3655</v>
      </c>
      <c r="G834" s="25">
        <f t="shared" si="235"/>
        <v>125</v>
      </c>
      <c r="H834" s="25">
        <f t="shared" si="235"/>
        <v>125</v>
      </c>
      <c r="I834" s="25">
        <f t="shared" si="235"/>
        <v>0</v>
      </c>
      <c r="J834" s="25">
        <f t="shared" si="235"/>
        <v>135.097</v>
      </c>
      <c r="K834" s="25">
        <f t="shared" si="235"/>
        <v>125</v>
      </c>
      <c r="L834" s="25">
        <f t="shared" si="235"/>
        <v>260.097</v>
      </c>
      <c r="M834" s="25">
        <f t="shared" si="235"/>
        <v>3530</v>
      </c>
    </row>
    <row r="835" spans="6:13" ht="12.75">
      <c r="F835" s="26"/>
      <c r="G835" s="26"/>
      <c r="H835" s="26"/>
      <c r="I835" s="26"/>
      <c r="J835" s="26"/>
      <c r="K835" s="26"/>
      <c r="L835" s="26"/>
      <c r="M835" s="26"/>
    </row>
    <row r="836" spans="4:13" ht="12.75" hidden="1">
      <c r="D836" s="24" t="s">
        <v>92</v>
      </c>
      <c r="F836" s="25">
        <v>36253</v>
      </c>
      <c r="G836" s="25">
        <v>0</v>
      </c>
      <c r="H836" s="25">
        <v>0</v>
      </c>
      <c r="I836" s="25">
        <v>518</v>
      </c>
      <c r="J836" s="25">
        <v>549</v>
      </c>
      <c r="K836" s="25">
        <f>G836+I836</f>
        <v>518</v>
      </c>
      <c r="L836" s="25">
        <f>H836+J836</f>
        <v>549</v>
      </c>
      <c r="M836" s="25">
        <f>F836-K836</f>
        <v>35735</v>
      </c>
    </row>
    <row r="837" spans="6:13" ht="12.75" hidden="1">
      <c r="F837" s="26" t="s">
        <v>96</v>
      </c>
      <c r="G837" s="26" t="s">
        <v>96</v>
      </c>
      <c r="H837" s="26" t="s">
        <v>96</v>
      </c>
      <c r="I837" s="26" t="s">
        <v>96</v>
      </c>
      <c r="J837" s="26" t="s">
        <v>96</v>
      </c>
      <c r="K837" s="26" t="s">
        <v>96</v>
      </c>
      <c r="L837" s="26" t="s">
        <v>96</v>
      </c>
      <c r="M837" s="26" t="s">
        <v>96</v>
      </c>
    </row>
    <row r="838" spans="1:13" ht="12.75">
      <c r="A838" s="25">
        <f>A834+1</f>
        <v>110</v>
      </c>
      <c r="B838" s="24" t="s">
        <v>267</v>
      </c>
      <c r="F838" s="25">
        <f aca="true" t="shared" si="236" ref="F838:M838">SUM(F836)</f>
        <v>36253</v>
      </c>
      <c r="G838" s="25">
        <f t="shared" si="236"/>
        <v>0</v>
      </c>
      <c r="H838" s="25">
        <f t="shared" si="236"/>
        <v>0</v>
      </c>
      <c r="I838" s="25">
        <f t="shared" si="236"/>
        <v>518</v>
      </c>
      <c r="J838" s="25">
        <f t="shared" si="236"/>
        <v>549</v>
      </c>
      <c r="K838" s="25">
        <f t="shared" si="236"/>
        <v>518</v>
      </c>
      <c r="L838" s="25">
        <f t="shared" si="236"/>
        <v>549</v>
      </c>
      <c r="M838" s="25">
        <f t="shared" si="236"/>
        <v>35735</v>
      </c>
    </row>
    <row r="839" spans="6:13" ht="12.75">
      <c r="F839" s="26"/>
      <c r="G839" s="26"/>
      <c r="H839" s="26"/>
      <c r="I839" s="26"/>
      <c r="J839" s="26"/>
      <c r="K839" s="26"/>
      <c r="L839" s="26"/>
      <c r="M839" s="26"/>
    </row>
    <row r="840" spans="4:13" ht="12.75" hidden="1">
      <c r="D840" s="24" t="s">
        <v>92</v>
      </c>
      <c r="F840" s="25">
        <v>36889</v>
      </c>
      <c r="G840" s="25">
        <v>0</v>
      </c>
      <c r="H840" s="25">
        <v>0</v>
      </c>
      <c r="I840" s="25">
        <v>0</v>
      </c>
      <c r="J840" s="25">
        <v>0</v>
      </c>
      <c r="K840" s="25">
        <f aca="true" t="shared" si="237" ref="K840:L842">G840+I840</f>
        <v>0</v>
      </c>
      <c r="L840" s="25">
        <f t="shared" si="237"/>
        <v>0</v>
      </c>
      <c r="M840" s="25">
        <f>F840-K840</f>
        <v>36889</v>
      </c>
    </row>
    <row r="841" spans="4:13" ht="12.75" hidden="1">
      <c r="D841" s="24" t="s">
        <v>93</v>
      </c>
      <c r="F841" s="25">
        <v>35419</v>
      </c>
      <c r="G841" s="25">
        <v>0</v>
      </c>
      <c r="H841" s="25">
        <v>0</v>
      </c>
      <c r="I841" s="25">
        <v>0</v>
      </c>
      <c r="J841" s="25">
        <v>0</v>
      </c>
      <c r="K841" s="25">
        <f t="shared" si="237"/>
        <v>0</v>
      </c>
      <c r="L841" s="25">
        <f t="shared" si="237"/>
        <v>0</v>
      </c>
      <c r="M841" s="25">
        <f>F841-K841</f>
        <v>35419</v>
      </c>
    </row>
    <row r="842" spans="4:13" ht="12.75" hidden="1">
      <c r="D842" s="24" t="s">
        <v>95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f t="shared" si="237"/>
        <v>0</v>
      </c>
      <c r="L842" s="25">
        <f t="shared" si="237"/>
        <v>0</v>
      </c>
      <c r="M842" s="25">
        <f>F842-K842</f>
        <v>0</v>
      </c>
    </row>
    <row r="843" spans="6:13" ht="12.75" hidden="1">
      <c r="F843" s="26" t="s">
        <v>96</v>
      </c>
      <c r="G843" s="26" t="s">
        <v>96</v>
      </c>
      <c r="H843" s="26" t="s">
        <v>96</v>
      </c>
      <c r="I843" s="26" t="s">
        <v>96</v>
      </c>
      <c r="J843" s="26" t="s">
        <v>96</v>
      </c>
      <c r="K843" s="26" t="s">
        <v>96</v>
      </c>
      <c r="L843" s="26" t="s">
        <v>96</v>
      </c>
      <c r="M843" s="26" t="s">
        <v>96</v>
      </c>
    </row>
    <row r="844" spans="1:13" ht="12.75">
      <c r="A844" s="25">
        <f>A838+1</f>
        <v>111</v>
      </c>
      <c r="B844" s="24" t="s">
        <v>268</v>
      </c>
      <c r="F844" s="25">
        <f aca="true" t="shared" si="238" ref="F844:M844">SUM(F840:F842)</f>
        <v>72308</v>
      </c>
      <c r="G844" s="25">
        <f t="shared" si="238"/>
        <v>0</v>
      </c>
      <c r="H844" s="25">
        <f t="shared" si="238"/>
        <v>0</v>
      </c>
      <c r="I844" s="25">
        <f t="shared" si="238"/>
        <v>0</v>
      </c>
      <c r="J844" s="25">
        <f t="shared" si="238"/>
        <v>0</v>
      </c>
      <c r="K844" s="25">
        <f t="shared" si="238"/>
        <v>0</v>
      </c>
      <c r="L844" s="25">
        <f t="shared" si="238"/>
        <v>0</v>
      </c>
      <c r="M844" s="25">
        <f t="shared" si="238"/>
        <v>72308</v>
      </c>
    </row>
    <row r="845" spans="6:13" ht="12.75">
      <c r="F845" s="26"/>
      <c r="G845" s="26"/>
      <c r="H845" s="26"/>
      <c r="I845" s="26"/>
      <c r="J845" s="26"/>
      <c r="K845" s="26"/>
      <c r="L845" s="26"/>
      <c r="M845" s="26"/>
    </row>
    <row r="846" spans="4:13" ht="12.75" hidden="1">
      <c r="D846" s="24" t="s">
        <v>92</v>
      </c>
      <c r="F846" s="25">
        <v>38624</v>
      </c>
      <c r="G846" s="25">
        <v>0</v>
      </c>
      <c r="H846" s="25">
        <v>0</v>
      </c>
      <c r="I846" s="25">
        <v>0</v>
      </c>
      <c r="J846" s="25">
        <v>0</v>
      </c>
      <c r="K846" s="25">
        <f aca="true" t="shared" si="239" ref="K846:L850">G846+I846</f>
        <v>0</v>
      </c>
      <c r="L846" s="25">
        <f t="shared" si="239"/>
        <v>0</v>
      </c>
      <c r="M846" s="25">
        <f>F846-K846</f>
        <v>38624</v>
      </c>
    </row>
    <row r="847" spans="4:13" ht="12.75" hidden="1">
      <c r="D847" s="24" t="s">
        <v>44</v>
      </c>
      <c r="F847" s="25">
        <v>257</v>
      </c>
      <c r="G847" s="25">
        <v>257</v>
      </c>
      <c r="H847" s="25">
        <v>257</v>
      </c>
      <c r="I847" s="25">
        <v>0</v>
      </c>
      <c r="J847" s="25">
        <v>0</v>
      </c>
      <c r="K847" s="25">
        <f t="shared" si="239"/>
        <v>257</v>
      </c>
      <c r="L847" s="25">
        <f t="shared" si="239"/>
        <v>257</v>
      </c>
      <c r="M847" s="25">
        <f>F847-K847</f>
        <v>0</v>
      </c>
    </row>
    <row r="848" spans="4:13" ht="12.75" hidden="1">
      <c r="D848" s="24" t="s">
        <v>93</v>
      </c>
      <c r="F848" s="25">
        <v>18626</v>
      </c>
      <c r="G848" s="25">
        <v>0</v>
      </c>
      <c r="H848" s="25">
        <v>0</v>
      </c>
      <c r="I848" s="25">
        <v>0</v>
      </c>
      <c r="J848" s="25">
        <v>0</v>
      </c>
      <c r="K848" s="25">
        <f t="shared" si="239"/>
        <v>0</v>
      </c>
      <c r="L848" s="25">
        <f t="shared" si="239"/>
        <v>0</v>
      </c>
      <c r="M848" s="25">
        <f>F848-K848</f>
        <v>18626</v>
      </c>
    </row>
    <row r="849" spans="4:13" ht="12.75" hidden="1">
      <c r="D849" s="24" t="s">
        <v>94</v>
      </c>
      <c r="F849" s="25">
        <v>7242</v>
      </c>
      <c r="G849" s="25">
        <v>0</v>
      </c>
      <c r="H849" s="25">
        <v>0</v>
      </c>
      <c r="I849" s="25">
        <v>0</v>
      </c>
      <c r="J849" s="25">
        <v>0</v>
      </c>
      <c r="K849" s="25">
        <f t="shared" si="239"/>
        <v>0</v>
      </c>
      <c r="L849" s="25">
        <f t="shared" si="239"/>
        <v>0</v>
      </c>
      <c r="M849" s="25">
        <f>F849-K849</f>
        <v>7242</v>
      </c>
    </row>
    <row r="850" spans="4:13" ht="12.75" hidden="1">
      <c r="D850" s="24" t="s">
        <v>95</v>
      </c>
      <c r="F850" s="25">
        <v>710</v>
      </c>
      <c r="G850" s="25">
        <v>0</v>
      </c>
      <c r="H850" s="25">
        <v>0</v>
      </c>
      <c r="I850" s="25">
        <v>0</v>
      </c>
      <c r="J850" s="25">
        <v>0</v>
      </c>
      <c r="K850" s="25">
        <f t="shared" si="239"/>
        <v>0</v>
      </c>
      <c r="L850" s="25">
        <f t="shared" si="239"/>
        <v>0</v>
      </c>
      <c r="M850" s="25">
        <f>F850-K850</f>
        <v>710</v>
      </c>
    </row>
    <row r="851" spans="6:13" ht="12.75" hidden="1">
      <c r="F851" s="26" t="s">
        <v>96</v>
      </c>
      <c r="G851" s="26" t="s">
        <v>96</v>
      </c>
      <c r="H851" s="26" t="s">
        <v>96</v>
      </c>
      <c r="I851" s="26" t="s">
        <v>96</v>
      </c>
      <c r="J851" s="26" t="s">
        <v>96</v>
      </c>
      <c r="K851" s="26" t="s">
        <v>96</v>
      </c>
      <c r="L851" s="26" t="s">
        <v>96</v>
      </c>
      <c r="M851" s="26" t="s">
        <v>96</v>
      </c>
    </row>
    <row r="852" spans="1:13" ht="12.75">
      <c r="A852" s="25">
        <f>A844+1</f>
        <v>112</v>
      </c>
      <c r="B852" s="24" t="s">
        <v>269</v>
      </c>
      <c r="F852" s="25">
        <f aca="true" t="shared" si="240" ref="F852:M852">SUM(F846:F850)</f>
        <v>65459</v>
      </c>
      <c r="G852" s="25">
        <f t="shared" si="240"/>
        <v>257</v>
      </c>
      <c r="H852" s="25">
        <f t="shared" si="240"/>
        <v>257</v>
      </c>
      <c r="I852" s="25">
        <f t="shared" si="240"/>
        <v>0</v>
      </c>
      <c r="J852" s="25">
        <f t="shared" si="240"/>
        <v>0</v>
      </c>
      <c r="K852" s="25">
        <f t="shared" si="240"/>
        <v>257</v>
      </c>
      <c r="L852" s="25">
        <f t="shared" si="240"/>
        <v>257</v>
      </c>
      <c r="M852" s="25">
        <f t="shared" si="240"/>
        <v>65202</v>
      </c>
    </row>
    <row r="853" spans="6:13" ht="12.75">
      <c r="F853" s="26"/>
      <c r="G853" s="26"/>
      <c r="H853" s="26"/>
      <c r="I853" s="26"/>
      <c r="J853" s="26"/>
      <c r="K853" s="26"/>
      <c r="L853" s="26"/>
      <c r="M853" s="26"/>
    </row>
    <row r="854" spans="4:13" ht="12.75" hidden="1">
      <c r="D854" s="24" t="s">
        <v>92</v>
      </c>
      <c r="F854" s="25">
        <f>21884+4000</f>
        <v>25884</v>
      </c>
      <c r="G854" s="25">
        <v>4000</v>
      </c>
      <c r="H854" s="25">
        <v>4000</v>
      </c>
      <c r="I854" s="25">
        <v>0</v>
      </c>
      <c r="J854" s="25">
        <v>0</v>
      </c>
      <c r="K854" s="25">
        <f aca="true" t="shared" si="241" ref="K854:L857">G854+I854</f>
        <v>4000</v>
      </c>
      <c r="L854" s="25">
        <f t="shared" si="241"/>
        <v>4000</v>
      </c>
      <c r="M854" s="25">
        <f>F854-K854</f>
        <v>21884</v>
      </c>
    </row>
    <row r="855" spans="4:13" ht="12.75" hidden="1">
      <c r="D855" s="24" t="s">
        <v>44</v>
      </c>
      <c r="F855" s="25">
        <v>2217</v>
      </c>
      <c r="G855" s="25">
        <v>2217</v>
      </c>
      <c r="H855" s="25">
        <v>2217</v>
      </c>
      <c r="I855" s="25">
        <v>0</v>
      </c>
      <c r="J855" s="25">
        <v>0</v>
      </c>
      <c r="K855" s="25">
        <f t="shared" si="241"/>
        <v>2217</v>
      </c>
      <c r="L855" s="25">
        <f t="shared" si="241"/>
        <v>2217</v>
      </c>
      <c r="M855" s="25">
        <f>F855-K855</f>
        <v>0</v>
      </c>
    </row>
    <row r="856" spans="4:13" ht="12.75" hidden="1">
      <c r="D856" s="24" t="s">
        <v>109</v>
      </c>
      <c r="F856" s="25">
        <v>-3173</v>
      </c>
      <c r="G856" s="25">
        <v>0</v>
      </c>
      <c r="H856" s="25">
        <v>0</v>
      </c>
      <c r="I856" s="25">
        <v>3541</v>
      </c>
      <c r="J856" s="25">
        <v>3541</v>
      </c>
      <c r="K856" s="25">
        <f t="shared" si="241"/>
        <v>3541</v>
      </c>
      <c r="L856" s="25">
        <f t="shared" si="241"/>
        <v>3541</v>
      </c>
      <c r="M856" s="25">
        <f>F856-K856</f>
        <v>-6714</v>
      </c>
    </row>
    <row r="857" spans="4:13" ht="12.75" hidden="1">
      <c r="D857" s="24" t="s">
        <v>110</v>
      </c>
      <c r="F857" s="25">
        <v>437</v>
      </c>
      <c r="G857" s="25">
        <v>0</v>
      </c>
      <c r="H857" s="25">
        <v>0</v>
      </c>
      <c r="I857" s="25">
        <v>10193</v>
      </c>
      <c r="J857" s="25">
        <v>10193</v>
      </c>
      <c r="K857" s="25">
        <f t="shared" si="241"/>
        <v>10193</v>
      </c>
      <c r="L857" s="25">
        <f t="shared" si="241"/>
        <v>10193</v>
      </c>
      <c r="M857" s="25">
        <f>F857-K857</f>
        <v>-9756</v>
      </c>
    </row>
    <row r="858" spans="6:13" ht="12.75" hidden="1">
      <c r="F858" s="26" t="s">
        <v>96</v>
      </c>
      <c r="G858" s="26" t="s">
        <v>96</v>
      </c>
      <c r="H858" s="26" t="s">
        <v>96</v>
      </c>
      <c r="I858" s="26" t="s">
        <v>96</v>
      </c>
      <c r="J858" s="26" t="s">
        <v>96</v>
      </c>
      <c r="K858" s="26" t="s">
        <v>96</v>
      </c>
      <c r="L858" s="26" t="s">
        <v>96</v>
      </c>
      <c r="M858" s="26" t="s">
        <v>96</v>
      </c>
    </row>
    <row r="859" spans="1:13" ht="12.75">
      <c r="A859" s="25">
        <f>A852+1</f>
        <v>113</v>
      </c>
      <c r="B859" s="24" t="s">
        <v>270</v>
      </c>
      <c r="F859" s="25">
        <f aca="true" t="shared" si="242" ref="F859:M859">SUM(F854:F857)</f>
        <v>25365</v>
      </c>
      <c r="G859" s="25">
        <f t="shared" si="242"/>
        <v>6217</v>
      </c>
      <c r="H859" s="25">
        <f t="shared" si="242"/>
        <v>6217</v>
      </c>
      <c r="I859" s="25">
        <f t="shared" si="242"/>
        <v>13734</v>
      </c>
      <c r="J859" s="25">
        <f t="shared" si="242"/>
        <v>13734</v>
      </c>
      <c r="K859" s="25">
        <f t="shared" si="242"/>
        <v>19951</v>
      </c>
      <c r="L859" s="25">
        <f t="shared" si="242"/>
        <v>19951</v>
      </c>
      <c r="M859" s="25">
        <f t="shared" si="242"/>
        <v>5414</v>
      </c>
    </row>
    <row r="860" spans="6:13" ht="12.75">
      <c r="F860" s="26"/>
      <c r="G860" s="26"/>
      <c r="H860" s="26"/>
      <c r="I860" s="26"/>
      <c r="J860" s="26"/>
      <c r="K860" s="26"/>
      <c r="L860" s="26"/>
      <c r="M860" s="26"/>
    </row>
    <row r="861" spans="4:13" ht="12.75" hidden="1">
      <c r="D861" s="24" t="s">
        <v>92</v>
      </c>
      <c r="F861" s="25">
        <v>52590</v>
      </c>
      <c r="G861" s="25">
        <v>0</v>
      </c>
      <c r="H861" s="25">
        <v>0</v>
      </c>
      <c r="I861" s="25">
        <v>0</v>
      </c>
      <c r="J861" s="25">
        <v>0</v>
      </c>
      <c r="K861" s="25">
        <f aca="true" t="shared" si="243" ref="K861:L863">G861+I861</f>
        <v>0</v>
      </c>
      <c r="L861" s="25">
        <f t="shared" si="243"/>
        <v>0</v>
      </c>
      <c r="M861" s="25">
        <f>F861-K861</f>
        <v>52590</v>
      </c>
    </row>
    <row r="862" spans="4:13" ht="12.75" hidden="1">
      <c r="D862" s="24" t="s">
        <v>109</v>
      </c>
      <c r="F862" s="25">
        <v>24548</v>
      </c>
      <c r="G862" s="25">
        <v>0</v>
      </c>
      <c r="H862" s="25">
        <v>0</v>
      </c>
      <c r="I862" s="25">
        <v>7341</v>
      </c>
      <c r="J862" s="25">
        <v>7341</v>
      </c>
      <c r="K862" s="25">
        <f t="shared" si="243"/>
        <v>7341</v>
      </c>
      <c r="L862" s="25">
        <f t="shared" si="243"/>
        <v>7341</v>
      </c>
      <c r="M862" s="25">
        <f>F862-K862</f>
        <v>17207</v>
      </c>
    </row>
    <row r="863" spans="4:13" ht="12.75" hidden="1">
      <c r="D863" s="24" t="s">
        <v>110</v>
      </c>
      <c r="F863" s="25">
        <v>16231</v>
      </c>
      <c r="G863" s="25">
        <v>0</v>
      </c>
      <c r="H863" s="25">
        <v>0</v>
      </c>
      <c r="I863" s="25">
        <v>16231</v>
      </c>
      <c r="J863" s="25">
        <v>16231</v>
      </c>
      <c r="K863" s="25">
        <f t="shared" si="243"/>
        <v>16231</v>
      </c>
      <c r="L863" s="25">
        <f t="shared" si="243"/>
        <v>16231</v>
      </c>
      <c r="M863" s="25">
        <f>F863-K863</f>
        <v>0</v>
      </c>
    </row>
    <row r="864" spans="6:13" ht="12.75" hidden="1">
      <c r="F864" s="26"/>
      <c r="G864" s="26"/>
      <c r="H864" s="26"/>
      <c r="I864" s="26"/>
      <c r="J864" s="26"/>
      <c r="K864" s="26"/>
      <c r="L864" s="26"/>
      <c r="M864" s="26"/>
    </row>
    <row r="865" spans="1:13" ht="12.75">
      <c r="A865" s="25">
        <f>A859+1</f>
        <v>114</v>
      </c>
      <c r="B865" s="24" t="s">
        <v>271</v>
      </c>
      <c r="F865" s="27">
        <f aca="true" t="shared" si="244" ref="F865:M865">SUM(F861:F863)</f>
        <v>93369</v>
      </c>
      <c r="G865" s="27">
        <f t="shared" si="244"/>
        <v>0</v>
      </c>
      <c r="H865" s="27">
        <f t="shared" si="244"/>
        <v>0</v>
      </c>
      <c r="I865" s="27">
        <f t="shared" si="244"/>
        <v>23572</v>
      </c>
      <c r="J865" s="27">
        <f t="shared" si="244"/>
        <v>23572</v>
      </c>
      <c r="K865" s="27">
        <f t="shared" si="244"/>
        <v>23572</v>
      </c>
      <c r="L865" s="27">
        <f t="shared" si="244"/>
        <v>23572</v>
      </c>
      <c r="M865" s="27">
        <f t="shared" si="244"/>
        <v>69797</v>
      </c>
    </row>
    <row r="866" spans="6:13" ht="12.75">
      <c r="F866" s="26"/>
      <c r="G866" s="26"/>
      <c r="H866" s="26"/>
      <c r="I866" s="26"/>
      <c r="J866" s="26"/>
      <c r="K866" s="26"/>
      <c r="L866" s="26"/>
      <c r="M866" s="26"/>
    </row>
    <row r="867" spans="2:13" ht="13.5" thickBot="1">
      <c r="B867" s="24" t="s">
        <v>272</v>
      </c>
      <c r="F867" s="28">
        <f aca="true" t="shared" si="245" ref="F867:M867">F829+F834+F838+F844+F852+F859+F865</f>
        <v>304987</v>
      </c>
      <c r="G867" s="28">
        <f t="shared" si="245"/>
        <v>9180</v>
      </c>
      <c r="H867" s="28">
        <f t="shared" si="245"/>
        <v>9180</v>
      </c>
      <c r="I867" s="28">
        <f t="shared" si="245"/>
        <v>37824</v>
      </c>
      <c r="J867" s="28">
        <f t="shared" si="245"/>
        <v>37993.097</v>
      </c>
      <c r="K867" s="28">
        <f t="shared" si="245"/>
        <v>47004</v>
      </c>
      <c r="L867" s="28">
        <f t="shared" si="245"/>
        <v>47173.097</v>
      </c>
      <c r="M867" s="28">
        <f t="shared" si="245"/>
        <v>257983</v>
      </c>
    </row>
    <row r="868" spans="6:13" ht="13.5" thickTop="1">
      <c r="F868" s="26"/>
      <c r="G868" s="26"/>
      <c r="H868" s="26"/>
      <c r="I868" s="26"/>
      <c r="J868" s="26"/>
      <c r="K868" s="26"/>
      <c r="L868" s="26"/>
      <c r="M868" s="26"/>
    </row>
    <row r="870" spans="1:13" ht="12.75">
      <c r="A870" s="20" t="s">
        <v>273</v>
      </c>
      <c r="F870" s="29">
        <f aca="true" t="shared" si="246" ref="F870:M870">F859+F865</f>
        <v>118734</v>
      </c>
      <c r="G870" s="29">
        <f t="shared" si="246"/>
        <v>6217</v>
      </c>
      <c r="H870" s="29">
        <f t="shared" si="246"/>
        <v>6217</v>
      </c>
      <c r="I870" s="29">
        <f t="shared" si="246"/>
        <v>37306</v>
      </c>
      <c r="J870" s="29">
        <f t="shared" si="246"/>
        <v>37306</v>
      </c>
      <c r="K870" s="29">
        <f t="shared" si="246"/>
        <v>43523</v>
      </c>
      <c r="L870" s="29">
        <f t="shared" si="246"/>
        <v>43523</v>
      </c>
      <c r="M870" s="29">
        <f t="shared" si="246"/>
        <v>75211</v>
      </c>
    </row>
    <row r="871" ht="12.75" hidden="1"/>
    <row r="872" spans="4:13" ht="12.75" hidden="1">
      <c r="D872" s="24" t="s">
        <v>92</v>
      </c>
      <c r="F872" s="25">
        <v>35285</v>
      </c>
      <c r="G872" s="25">
        <v>12293</v>
      </c>
      <c r="H872" s="25">
        <v>12293</v>
      </c>
      <c r="I872" s="25">
        <v>8345</v>
      </c>
      <c r="J872" s="25">
        <v>11375</v>
      </c>
      <c r="K872" s="25">
        <f aca="true" t="shared" si="247" ref="K872:L876">G872+I872</f>
        <v>20638</v>
      </c>
      <c r="L872" s="25">
        <f t="shared" si="247"/>
        <v>23668</v>
      </c>
      <c r="M872" s="25">
        <f>F872-K872</f>
        <v>14647</v>
      </c>
    </row>
    <row r="873" spans="4:13" ht="12.75" hidden="1">
      <c r="D873" s="24" t="s">
        <v>44</v>
      </c>
      <c r="F873" s="25">
        <v>7128</v>
      </c>
      <c r="G873" s="25">
        <v>7128</v>
      </c>
      <c r="H873" s="25">
        <v>7128</v>
      </c>
      <c r="I873" s="25">
        <v>0</v>
      </c>
      <c r="J873" s="25">
        <v>0</v>
      </c>
      <c r="K873" s="25">
        <f t="shared" si="247"/>
        <v>7128</v>
      </c>
      <c r="L873" s="25">
        <f t="shared" si="247"/>
        <v>7128</v>
      </c>
      <c r="M873" s="25">
        <f>F873-K873</f>
        <v>0</v>
      </c>
    </row>
    <row r="874" spans="4:13" ht="12.75" hidden="1">
      <c r="D874" s="24" t="s">
        <v>93</v>
      </c>
      <c r="F874" s="25">
        <v>8411</v>
      </c>
      <c r="G874" s="25">
        <v>0</v>
      </c>
      <c r="H874" s="25">
        <v>0</v>
      </c>
      <c r="I874" s="25">
        <v>3301</v>
      </c>
      <c r="J874" s="25">
        <v>4027</v>
      </c>
      <c r="K874" s="25">
        <f t="shared" si="247"/>
        <v>3301</v>
      </c>
      <c r="L874" s="25">
        <f t="shared" si="247"/>
        <v>4027</v>
      </c>
      <c r="M874" s="25">
        <f>F874-K874</f>
        <v>5110</v>
      </c>
    </row>
    <row r="875" spans="4:13" ht="12.75" hidden="1">
      <c r="D875" s="24" t="s">
        <v>95</v>
      </c>
      <c r="F875" s="25">
        <v>2160</v>
      </c>
      <c r="G875" s="25">
        <v>0</v>
      </c>
      <c r="H875" s="25">
        <v>0</v>
      </c>
      <c r="I875" s="25">
        <v>0</v>
      </c>
      <c r="J875" s="25">
        <v>0</v>
      </c>
      <c r="K875" s="25">
        <f t="shared" si="247"/>
        <v>0</v>
      </c>
      <c r="L875" s="25">
        <f t="shared" si="247"/>
        <v>0</v>
      </c>
      <c r="M875" s="25">
        <f>F875-K875</f>
        <v>2160</v>
      </c>
    </row>
    <row r="876" spans="4:13" ht="12.75" hidden="1">
      <c r="D876" s="24" t="s">
        <v>274</v>
      </c>
      <c r="F876" s="25">
        <v>10000</v>
      </c>
      <c r="G876" s="25">
        <v>5324</v>
      </c>
      <c r="H876" s="25">
        <v>5324</v>
      </c>
      <c r="I876" s="25">
        <v>0</v>
      </c>
      <c r="J876" s="25">
        <v>0</v>
      </c>
      <c r="K876" s="25">
        <f t="shared" si="247"/>
        <v>5324</v>
      </c>
      <c r="L876" s="25">
        <f t="shared" si="247"/>
        <v>5324</v>
      </c>
      <c r="M876" s="25">
        <f>F876-K876</f>
        <v>4676</v>
      </c>
    </row>
    <row r="877" spans="6:13" ht="12.75" hidden="1">
      <c r="F877" s="26" t="s">
        <v>96</v>
      </c>
      <c r="G877" s="26" t="s">
        <v>96</v>
      </c>
      <c r="H877" s="26" t="s">
        <v>96</v>
      </c>
      <c r="I877" s="26" t="s">
        <v>96</v>
      </c>
      <c r="J877" s="26" t="s">
        <v>96</v>
      </c>
      <c r="K877" s="26" t="s">
        <v>96</v>
      </c>
      <c r="L877" s="26" t="s">
        <v>96</v>
      </c>
      <c r="M877" s="26" t="s">
        <v>96</v>
      </c>
    </row>
    <row r="878" spans="1:13" ht="12.75">
      <c r="A878" s="25">
        <f>A865+1</f>
        <v>115</v>
      </c>
      <c r="B878" s="24" t="s">
        <v>275</v>
      </c>
      <c r="F878" s="25">
        <f aca="true" t="shared" si="248" ref="F878:M878">SUM(F872:F876)</f>
        <v>62984</v>
      </c>
      <c r="G878" s="25">
        <f t="shared" si="248"/>
        <v>24745</v>
      </c>
      <c r="H878" s="25">
        <f t="shared" si="248"/>
        <v>24745</v>
      </c>
      <c r="I878" s="25">
        <f t="shared" si="248"/>
        <v>11646</v>
      </c>
      <c r="J878" s="25">
        <f t="shared" si="248"/>
        <v>15402</v>
      </c>
      <c r="K878" s="25">
        <f t="shared" si="248"/>
        <v>36391</v>
      </c>
      <c r="L878" s="25">
        <f t="shared" si="248"/>
        <v>40147</v>
      </c>
      <c r="M878" s="25">
        <f t="shared" si="248"/>
        <v>26593</v>
      </c>
    </row>
    <row r="879" spans="6:13" ht="12.75">
      <c r="F879" s="26"/>
      <c r="G879" s="26"/>
      <c r="H879" s="26"/>
      <c r="I879" s="26"/>
      <c r="J879" s="26"/>
      <c r="K879" s="26"/>
      <c r="L879" s="26"/>
      <c r="M879" s="26"/>
    </row>
    <row r="880" spans="4:13" ht="12.75" hidden="1">
      <c r="D880" s="24" t="s">
        <v>92</v>
      </c>
      <c r="F880" s="25">
        <v>89826</v>
      </c>
      <c r="G880" s="25">
        <v>0</v>
      </c>
      <c r="H880" s="25">
        <v>0</v>
      </c>
      <c r="I880" s="25">
        <v>0</v>
      </c>
      <c r="J880" s="25">
        <v>0</v>
      </c>
      <c r="K880" s="25">
        <f aca="true" t="shared" si="249" ref="K880:L883">G880+I880</f>
        <v>0</v>
      </c>
      <c r="L880" s="25">
        <f t="shared" si="249"/>
        <v>0</v>
      </c>
      <c r="M880" s="25">
        <f>F880-K880</f>
        <v>89826</v>
      </c>
    </row>
    <row r="881" spans="4:13" ht="12.75" hidden="1">
      <c r="D881" s="24" t="s">
        <v>44</v>
      </c>
      <c r="F881" s="25">
        <v>1250</v>
      </c>
      <c r="G881" s="25">
        <v>1250</v>
      </c>
      <c r="H881" s="25">
        <v>1250</v>
      </c>
      <c r="I881" s="25">
        <v>0</v>
      </c>
      <c r="J881" s="25">
        <v>0</v>
      </c>
      <c r="K881" s="25">
        <f t="shared" si="249"/>
        <v>1250</v>
      </c>
      <c r="L881" s="25">
        <f t="shared" si="249"/>
        <v>1250</v>
      </c>
      <c r="M881" s="25">
        <f>F881-K881</f>
        <v>0</v>
      </c>
    </row>
    <row r="882" spans="4:13" ht="12.75" hidden="1">
      <c r="D882" s="24" t="s">
        <v>93</v>
      </c>
      <c r="F882" s="25">
        <v>7827</v>
      </c>
      <c r="G882" s="25">
        <v>0</v>
      </c>
      <c r="H882" s="25">
        <v>0</v>
      </c>
      <c r="I882" s="25">
        <v>0</v>
      </c>
      <c r="J882" s="25">
        <v>0</v>
      </c>
      <c r="K882" s="25">
        <f t="shared" si="249"/>
        <v>0</v>
      </c>
      <c r="L882" s="25">
        <f t="shared" si="249"/>
        <v>0</v>
      </c>
      <c r="M882" s="25">
        <f>F882-K882</f>
        <v>7827</v>
      </c>
    </row>
    <row r="883" spans="4:13" ht="12.75" hidden="1">
      <c r="D883" s="24" t="s">
        <v>95</v>
      </c>
      <c r="F883" s="25">
        <v>2149</v>
      </c>
      <c r="G883" s="25">
        <v>0</v>
      </c>
      <c r="H883" s="25">
        <v>0</v>
      </c>
      <c r="I883" s="25">
        <v>0</v>
      </c>
      <c r="J883" s="25">
        <v>0</v>
      </c>
      <c r="K883" s="25">
        <f t="shared" si="249"/>
        <v>0</v>
      </c>
      <c r="L883" s="25">
        <f t="shared" si="249"/>
        <v>0</v>
      </c>
      <c r="M883" s="25">
        <f>F883-K883</f>
        <v>2149</v>
      </c>
    </row>
    <row r="884" spans="6:13" ht="12.75" hidden="1">
      <c r="F884" s="26" t="s">
        <v>96</v>
      </c>
      <c r="G884" s="26" t="s">
        <v>96</v>
      </c>
      <c r="H884" s="26" t="s">
        <v>96</v>
      </c>
      <c r="I884" s="26" t="s">
        <v>96</v>
      </c>
      <c r="J884" s="26" t="s">
        <v>96</v>
      </c>
      <c r="K884" s="26" t="s">
        <v>96</v>
      </c>
      <c r="L884" s="26" t="s">
        <v>96</v>
      </c>
      <c r="M884" s="26" t="s">
        <v>96</v>
      </c>
    </row>
    <row r="885" spans="1:13" ht="12.75">
      <c r="A885" s="25">
        <f>A878+1</f>
        <v>116</v>
      </c>
      <c r="B885" s="24" t="s">
        <v>276</v>
      </c>
      <c r="F885" s="25">
        <f aca="true" t="shared" si="250" ref="F885:M885">SUM(F880:F883)</f>
        <v>101052</v>
      </c>
      <c r="G885" s="25">
        <f t="shared" si="250"/>
        <v>1250</v>
      </c>
      <c r="H885" s="25">
        <f t="shared" si="250"/>
        <v>1250</v>
      </c>
      <c r="I885" s="25">
        <f t="shared" si="250"/>
        <v>0</v>
      </c>
      <c r="J885" s="25">
        <f t="shared" si="250"/>
        <v>0</v>
      </c>
      <c r="K885" s="25">
        <f t="shared" si="250"/>
        <v>1250</v>
      </c>
      <c r="L885" s="25">
        <f t="shared" si="250"/>
        <v>1250</v>
      </c>
      <c r="M885" s="25">
        <f t="shared" si="250"/>
        <v>99802</v>
      </c>
    </row>
    <row r="886" spans="6:13" ht="12.75">
      <c r="F886" s="26"/>
      <c r="G886" s="26"/>
      <c r="H886" s="26"/>
      <c r="I886" s="26"/>
      <c r="J886" s="26"/>
      <c r="K886" s="26"/>
      <c r="L886" s="26"/>
      <c r="M886" s="26"/>
    </row>
    <row r="887" spans="4:13" ht="12.75" hidden="1">
      <c r="D887" s="24" t="s">
        <v>92</v>
      </c>
      <c r="F887" s="25">
        <v>36683</v>
      </c>
      <c r="G887" s="25">
        <v>0</v>
      </c>
      <c r="H887" s="25">
        <v>0</v>
      </c>
      <c r="I887" s="25">
        <v>1718</v>
      </c>
      <c r="J887" s="25">
        <v>2676</v>
      </c>
      <c r="K887" s="25">
        <f aca="true" t="shared" si="251" ref="K887:L890">G887+I887</f>
        <v>1718</v>
      </c>
      <c r="L887" s="25">
        <f t="shared" si="251"/>
        <v>2676</v>
      </c>
      <c r="M887" s="25">
        <f>F887-K887</f>
        <v>34965</v>
      </c>
    </row>
    <row r="888" spans="4:13" ht="12.75" hidden="1">
      <c r="D888" s="24" t="s">
        <v>44</v>
      </c>
      <c r="F888" s="25">
        <v>826</v>
      </c>
      <c r="G888" s="25">
        <v>826</v>
      </c>
      <c r="H888" s="25">
        <v>826</v>
      </c>
      <c r="I888" s="25">
        <v>0</v>
      </c>
      <c r="J888" s="25">
        <v>0</v>
      </c>
      <c r="K888" s="25">
        <f t="shared" si="251"/>
        <v>826</v>
      </c>
      <c r="L888" s="25">
        <f t="shared" si="251"/>
        <v>826</v>
      </c>
      <c r="M888" s="25">
        <f>F888-K888</f>
        <v>0</v>
      </c>
    </row>
    <row r="889" spans="4:13" ht="12.75" hidden="1">
      <c r="D889" s="24" t="s">
        <v>100</v>
      </c>
      <c r="F889" s="25">
        <v>1200</v>
      </c>
      <c r="G889" s="25">
        <v>1200</v>
      </c>
      <c r="H889" s="25">
        <v>1200</v>
      </c>
      <c r="I889" s="25">
        <v>0</v>
      </c>
      <c r="J889" s="25">
        <v>0</v>
      </c>
      <c r="K889" s="25">
        <f t="shared" si="251"/>
        <v>1200</v>
      </c>
      <c r="L889" s="25">
        <f t="shared" si="251"/>
        <v>1200</v>
      </c>
      <c r="M889" s="25">
        <f>F889-K889</f>
        <v>0</v>
      </c>
    </row>
    <row r="890" spans="4:13" ht="12.75" hidden="1">
      <c r="D890" s="24" t="s">
        <v>93</v>
      </c>
      <c r="F890" s="25">
        <v>4191</v>
      </c>
      <c r="G890" s="25">
        <v>0</v>
      </c>
      <c r="H890" s="25">
        <v>0</v>
      </c>
      <c r="I890" s="25">
        <v>38</v>
      </c>
      <c r="J890" s="25">
        <v>45</v>
      </c>
      <c r="K890" s="25">
        <f t="shared" si="251"/>
        <v>38</v>
      </c>
      <c r="L890" s="25">
        <f t="shared" si="251"/>
        <v>45</v>
      </c>
      <c r="M890" s="25">
        <f>F890-K890</f>
        <v>4153</v>
      </c>
    </row>
    <row r="891" spans="6:13" ht="12.75" hidden="1">
      <c r="F891" s="26" t="s">
        <v>96</v>
      </c>
      <c r="G891" s="26" t="s">
        <v>96</v>
      </c>
      <c r="H891" s="26" t="s">
        <v>96</v>
      </c>
      <c r="I891" s="26" t="s">
        <v>96</v>
      </c>
      <c r="J891" s="26" t="s">
        <v>96</v>
      </c>
      <c r="K891" s="26" t="s">
        <v>96</v>
      </c>
      <c r="L891" s="26" t="s">
        <v>96</v>
      </c>
      <c r="M891" s="26" t="s">
        <v>96</v>
      </c>
    </row>
    <row r="892" spans="1:13" ht="12.75">
      <c r="A892" s="25">
        <f>A885+1</f>
        <v>117</v>
      </c>
      <c r="B892" s="24" t="s">
        <v>277</v>
      </c>
      <c r="F892" s="27">
        <f aca="true" t="shared" si="252" ref="F892:M892">SUM(F887:F890)</f>
        <v>42900</v>
      </c>
      <c r="G892" s="27">
        <f t="shared" si="252"/>
        <v>2026</v>
      </c>
      <c r="H892" s="27">
        <f t="shared" si="252"/>
        <v>2026</v>
      </c>
      <c r="I892" s="27">
        <f t="shared" si="252"/>
        <v>1756</v>
      </c>
      <c r="J892" s="27">
        <f t="shared" si="252"/>
        <v>2721</v>
      </c>
      <c r="K892" s="27">
        <f t="shared" si="252"/>
        <v>3782</v>
      </c>
      <c r="L892" s="27">
        <f t="shared" si="252"/>
        <v>4747</v>
      </c>
      <c r="M892" s="27">
        <f t="shared" si="252"/>
        <v>39118</v>
      </c>
    </row>
    <row r="893" spans="6:13" ht="12.75">
      <c r="F893" s="26"/>
      <c r="G893" s="26"/>
      <c r="H893" s="26"/>
      <c r="I893" s="26"/>
      <c r="J893" s="26"/>
      <c r="K893" s="26"/>
      <c r="L893" s="26"/>
      <c r="M893" s="26"/>
    </row>
    <row r="894" spans="2:13" ht="13.5" thickBot="1">
      <c r="B894" s="24" t="s">
        <v>278</v>
      </c>
      <c r="F894" s="28">
        <f aca="true" t="shared" si="253" ref="F894:M894">F892+F885+F878</f>
        <v>206936</v>
      </c>
      <c r="G894" s="28">
        <f t="shared" si="253"/>
        <v>28021</v>
      </c>
      <c r="H894" s="28">
        <f t="shared" si="253"/>
        <v>28021</v>
      </c>
      <c r="I894" s="28">
        <f t="shared" si="253"/>
        <v>13402</v>
      </c>
      <c r="J894" s="28">
        <f t="shared" si="253"/>
        <v>18123</v>
      </c>
      <c r="K894" s="28">
        <f t="shared" si="253"/>
        <v>41423</v>
      </c>
      <c r="L894" s="28">
        <f t="shared" si="253"/>
        <v>46144</v>
      </c>
      <c r="M894" s="28">
        <f t="shared" si="253"/>
        <v>165513</v>
      </c>
    </row>
    <row r="895" spans="6:13" ht="13.5" thickTop="1">
      <c r="F895" s="26"/>
      <c r="G895" s="26"/>
      <c r="H895" s="26"/>
      <c r="I895" s="26"/>
      <c r="J895" s="26"/>
      <c r="K895" s="26"/>
      <c r="L895" s="26"/>
      <c r="M895" s="26"/>
    </row>
    <row r="897" spans="1:13" ht="12.75">
      <c r="A897" s="20" t="s">
        <v>279</v>
      </c>
      <c r="F897" s="29">
        <f aca="true" t="shared" si="254" ref="F897:M897">F731+F733+F744+F747</f>
        <v>97014</v>
      </c>
      <c r="G897" s="29">
        <f t="shared" si="254"/>
        <v>3623</v>
      </c>
      <c r="H897" s="29">
        <f t="shared" si="254"/>
        <v>3623</v>
      </c>
      <c r="I897" s="29">
        <f t="shared" si="254"/>
        <v>5096</v>
      </c>
      <c r="J897" s="29">
        <f t="shared" si="254"/>
        <v>5204</v>
      </c>
      <c r="K897" s="29">
        <f t="shared" si="254"/>
        <v>8719</v>
      </c>
      <c r="L897" s="29">
        <f t="shared" si="254"/>
        <v>8827</v>
      </c>
      <c r="M897" s="29">
        <f t="shared" si="254"/>
        <v>88295</v>
      </c>
    </row>
    <row r="898" spans="6:13" ht="12.75" hidden="1">
      <c r="F898" s="29">
        <f aca="true" t="shared" si="255" ref="F898:M898">F755+F761</f>
        <v>37186</v>
      </c>
      <c r="G898" s="29">
        <f t="shared" si="255"/>
        <v>21785</v>
      </c>
      <c r="H898" s="29">
        <f t="shared" si="255"/>
        <v>21785</v>
      </c>
      <c r="I898" s="29">
        <f t="shared" si="255"/>
        <v>0</v>
      </c>
      <c r="J898" s="29">
        <f t="shared" si="255"/>
        <v>0</v>
      </c>
      <c r="K898" s="29">
        <f t="shared" si="255"/>
        <v>21785</v>
      </c>
      <c r="L898" s="29">
        <f t="shared" si="255"/>
        <v>21785</v>
      </c>
      <c r="M898" s="29">
        <f t="shared" si="255"/>
        <v>15401</v>
      </c>
    </row>
    <row r="899" spans="4:13" ht="12.75" hidden="1">
      <c r="D899" s="24" t="s">
        <v>92</v>
      </c>
      <c r="F899" s="25">
        <v>34405</v>
      </c>
      <c r="G899" s="25">
        <v>0</v>
      </c>
      <c r="H899" s="25">
        <v>0</v>
      </c>
      <c r="I899" s="25">
        <v>5604</v>
      </c>
      <c r="J899" s="25">
        <v>5604</v>
      </c>
      <c r="K899" s="25">
        <f aca="true" t="shared" si="256" ref="K899:L901">G899+I899</f>
        <v>5604</v>
      </c>
      <c r="L899" s="25">
        <f t="shared" si="256"/>
        <v>5604</v>
      </c>
      <c r="M899" s="25">
        <f>F899-K899</f>
        <v>28801</v>
      </c>
    </row>
    <row r="900" spans="4:13" ht="12.75" hidden="1">
      <c r="D900" s="24" t="s">
        <v>44</v>
      </c>
      <c r="F900" s="25">
        <v>1783</v>
      </c>
      <c r="G900" s="25">
        <v>1783</v>
      </c>
      <c r="H900" s="25">
        <v>1783</v>
      </c>
      <c r="I900" s="25">
        <v>0</v>
      </c>
      <c r="J900" s="25">
        <v>0</v>
      </c>
      <c r="K900" s="25">
        <f t="shared" si="256"/>
        <v>1783</v>
      </c>
      <c r="L900" s="25">
        <f t="shared" si="256"/>
        <v>1783</v>
      </c>
      <c r="M900" s="25">
        <f>F900-K900</f>
        <v>0</v>
      </c>
    </row>
    <row r="901" spans="4:13" ht="12.75" hidden="1">
      <c r="D901" s="24" t="s">
        <v>93</v>
      </c>
      <c r="F901" s="25">
        <v>4343</v>
      </c>
      <c r="G901" s="25">
        <v>0</v>
      </c>
      <c r="H901" s="25">
        <v>0</v>
      </c>
      <c r="I901" s="25">
        <v>0</v>
      </c>
      <c r="J901" s="25">
        <v>0</v>
      </c>
      <c r="K901" s="25">
        <f t="shared" si="256"/>
        <v>0</v>
      </c>
      <c r="L901" s="25">
        <f t="shared" si="256"/>
        <v>0</v>
      </c>
      <c r="M901" s="25">
        <f>F901-K901</f>
        <v>4343</v>
      </c>
    </row>
    <row r="902" spans="6:13" ht="12.75" hidden="1">
      <c r="F902" s="26" t="s">
        <v>96</v>
      </c>
      <c r="G902" s="26" t="s">
        <v>96</v>
      </c>
      <c r="H902" s="26" t="s">
        <v>96</v>
      </c>
      <c r="I902" s="26" t="s">
        <v>96</v>
      </c>
      <c r="J902" s="26" t="s">
        <v>96</v>
      </c>
      <c r="K902" s="26" t="s">
        <v>96</v>
      </c>
      <c r="L902" s="26" t="s">
        <v>96</v>
      </c>
      <c r="M902" s="26" t="s">
        <v>96</v>
      </c>
    </row>
    <row r="903" spans="1:13" ht="12.75">
      <c r="A903" s="25">
        <f>A892+1</f>
        <v>118</v>
      </c>
      <c r="B903" s="24" t="s">
        <v>280</v>
      </c>
      <c r="F903" s="25">
        <f aca="true" t="shared" si="257" ref="F903:M903">SUM(F899:F901)</f>
        <v>40531</v>
      </c>
      <c r="G903" s="25">
        <f t="shared" si="257"/>
        <v>1783</v>
      </c>
      <c r="H903" s="25">
        <f t="shared" si="257"/>
        <v>1783</v>
      </c>
      <c r="I903" s="25">
        <f t="shared" si="257"/>
        <v>5604</v>
      </c>
      <c r="J903" s="25">
        <f t="shared" si="257"/>
        <v>5604</v>
      </c>
      <c r="K903" s="25">
        <f t="shared" si="257"/>
        <v>7387</v>
      </c>
      <c r="L903" s="25">
        <f t="shared" si="257"/>
        <v>7387</v>
      </c>
      <c r="M903" s="25">
        <f t="shared" si="257"/>
        <v>33144</v>
      </c>
    </row>
    <row r="904" spans="6:13" ht="12.75">
      <c r="F904" s="26"/>
      <c r="G904" s="26"/>
      <c r="H904" s="26"/>
      <c r="I904" s="26"/>
      <c r="J904" s="26"/>
      <c r="K904" s="26"/>
      <c r="L904" s="26"/>
      <c r="M904" s="26"/>
    </row>
    <row r="905" spans="4:13" ht="12.75" hidden="1">
      <c r="D905" s="24" t="s">
        <v>92</v>
      </c>
      <c r="F905" s="25">
        <v>130288</v>
      </c>
      <c r="G905" s="25">
        <v>0</v>
      </c>
      <c r="H905" s="25">
        <v>0</v>
      </c>
      <c r="I905" s="25">
        <v>4980</v>
      </c>
      <c r="J905" s="25">
        <v>6359</v>
      </c>
      <c r="K905" s="25">
        <f aca="true" t="shared" si="258" ref="K905:L908">G905+I905</f>
        <v>4980</v>
      </c>
      <c r="L905" s="25">
        <f t="shared" si="258"/>
        <v>6359</v>
      </c>
      <c r="M905" s="25">
        <f>F905-K905</f>
        <v>125308</v>
      </c>
    </row>
    <row r="906" spans="4:13" ht="12.75" hidden="1">
      <c r="D906" s="24" t="s">
        <v>44</v>
      </c>
      <c r="F906" s="25">
        <v>253</v>
      </c>
      <c r="G906" s="25">
        <v>253</v>
      </c>
      <c r="H906" s="25">
        <v>253</v>
      </c>
      <c r="I906" s="25">
        <v>0</v>
      </c>
      <c r="J906" s="25">
        <v>0</v>
      </c>
      <c r="K906" s="25">
        <f t="shared" si="258"/>
        <v>253</v>
      </c>
      <c r="L906" s="25">
        <f t="shared" si="258"/>
        <v>253</v>
      </c>
      <c r="M906" s="25">
        <f>F906-K906</f>
        <v>0</v>
      </c>
    </row>
    <row r="907" spans="4:13" ht="12.75" hidden="1">
      <c r="D907" s="24" t="s">
        <v>93</v>
      </c>
      <c r="F907" s="25">
        <v>9059</v>
      </c>
      <c r="G907" s="25">
        <v>0</v>
      </c>
      <c r="H907" s="25">
        <v>0</v>
      </c>
      <c r="I907" s="25">
        <v>0</v>
      </c>
      <c r="J907" s="25">
        <v>0</v>
      </c>
      <c r="K907" s="25">
        <f t="shared" si="258"/>
        <v>0</v>
      </c>
      <c r="L907" s="25">
        <f t="shared" si="258"/>
        <v>0</v>
      </c>
      <c r="M907" s="25">
        <f>F907-K907</f>
        <v>9059</v>
      </c>
    </row>
    <row r="908" spans="4:13" ht="12.75" hidden="1">
      <c r="D908" s="24" t="s">
        <v>95</v>
      </c>
      <c r="F908" s="25">
        <v>15158</v>
      </c>
      <c r="G908" s="25">
        <v>0</v>
      </c>
      <c r="H908" s="25">
        <v>0</v>
      </c>
      <c r="I908" s="25">
        <v>12</v>
      </c>
      <c r="J908" s="25">
        <v>12</v>
      </c>
      <c r="K908" s="25">
        <f t="shared" si="258"/>
        <v>12</v>
      </c>
      <c r="L908" s="25">
        <f t="shared" si="258"/>
        <v>12</v>
      </c>
      <c r="M908" s="25">
        <f>F908-K908</f>
        <v>15146</v>
      </c>
    </row>
    <row r="909" spans="6:13" ht="12.75" hidden="1">
      <c r="F909" s="26" t="s">
        <v>96</v>
      </c>
      <c r="G909" s="26" t="s">
        <v>96</v>
      </c>
      <c r="H909" s="26" t="s">
        <v>96</v>
      </c>
      <c r="I909" s="26" t="s">
        <v>96</v>
      </c>
      <c r="J909" s="26" t="s">
        <v>96</v>
      </c>
      <c r="K909" s="26" t="s">
        <v>96</v>
      </c>
      <c r="L909" s="26" t="s">
        <v>96</v>
      </c>
      <c r="M909" s="26" t="s">
        <v>96</v>
      </c>
    </row>
    <row r="910" spans="1:13" ht="12.75">
      <c r="A910" s="25">
        <f>A903+1</f>
        <v>119</v>
      </c>
      <c r="B910" s="24" t="s">
        <v>281</v>
      </c>
      <c r="F910" s="25">
        <f aca="true" t="shared" si="259" ref="F910:M910">SUM(F905:F908)</f>
        <v>154758</v>
      </c>
      <c r="G910" s="25">
        <f t="shared" si="259"/>
        <v>253</v>
      </c>
      <c r="H910" s="25">
        <f t="shared" si="259"/>
        <v>253</v>
      </c>
      <c r="I910" s="25">
        <f t="shared" si="259"/>
        <v>4992</v>
      </c>
      <c r="J910" s="25">
        <f t="shared" si="259"/>
        <v>6371</v>
      </c>
      <c r="K910" s="25">
        <f t="shared" si="259"/>
        <v>5245</v>
      </c>
      <c r="L910" s="25">
        <f t="shared" si="259"/>
        <v>6624</v>
      </c>
      <c r="M910" s="25">
        <f t="shared" si="259"/>
        <v>149513</v>
      </c>
    </row>
    <row r="911" spans="6:13" ht="12.75">
      <c r="F911" s="26"/>
      <c r="G911" s="26"/>
      <c r="H911" s="26"/>
      <c r="I911" s="26"/>
      <c r="J911" s="26"/>
      <c r="K911" s="26"/>
      <c r="L911" s="26"/>
      <c r="M911" s="26"/>
    </row>
    <row r="912" spans="4:13" ht="12.75" hidden="1">
      <c r="D912" s="24" t="s">
        <v>228</v>
      </c>
      <c r="F912" s="25">
        <v>73225</v>
      </c>
      <c r="G912" s="25">
        <v>0</v>
      </c>
      <c r="H912" s="25">
        <v>0</v>
      </c>
      <c r="I912" s="25">
        <v>271</v>
      </c>
      <c r="J912" s="25">
        <v>519</v>
      </c>
      <c r="K912" s="25">
        <f aca="true" t="shared" si="260" ref="K912:L915">G912+I912</f>
        <v>271</v>
      </c>
      <c r="L912" s="25">
        <f t="shared" si="260"/>
        <v>519</v>
      </c>
      <c r="M912" s="25">
        <f>F912-K912</f>
        <v>72954</v>
      </c>
    </row>
    <row r="913" spans="4:13" ht="12.75" hidden="1">
      <c r="D913" s="24" t="s">
        <v>44</v>
      </c>
      <c r="F913" s="25">
        <v>5403</v>
      </c>
      <c r="G913" s="25">
        <v>5403</v>
      </c>
      <c r="H913" s="25">
        <v>5403</v>
      </c>
      <c r="I913" s="25">
        <v>0</v>
      </c>
      <c r="J913" s="25">
        <v>0</v>
      </c>
      <c r="K913" s="25">
        <f t="shared" si="260"/>
        <v>5403</v>
      </c>
      <c r="L913" s="25">
        <f t="shared" si="260"/>
        <v>5403</v>
      </c>
      <c r="M913" s="25">
        <f>F913-K913</f>
        <v>0</v>
      </c>
    </row>
    <row r="914" spans="4:13" ht="12.75" hidden="1">
      <c r="D914" s="24" t="s">
        <v>93</v>
      </c>
      <c r="F914" s="25">
        <v>121200</v>
      </c>
      <c r="G914" s="25">
        <v>0</v>
      </c>
      <c r="H914" s="25">
        <v>0</v>
      </c>
      <c r="I914" s="25">
        <v>0</v>
      </c>
      <c r="J914" s="25">
        <v>0</v>
      </c>
      <c r="K914" s="25">
        <f t="shared" si="260"/>
        <v>0</v>
      </c>
      <c r="L914" s="25">
        <f t="shared" si="260"/>
        <v>0</v>
      </c>
      <c r="M914" s="25">
        <f>F914-K914</f>
        <v>121200</v>
      </c>
    </row>
    <row r="915" spans="4:13" ht="12.75" hidden="1">
      <c r="D915" s="24" t="s">
        <v>95</v>
      </c>
      <c r="F915" s="25">
        <v>1937</v>
      </c>
      <c r="G915" s="25">
        <v>0</v>
      </c>
      <c r="H915" s="25">
        <v>0</v>
      </c>
      <c r="I915" s="25">
        <v>0</v>
      </c>
      <c r="J915" s="25">
        <v>0</v>
      </c>
      <c r="K915" s="25">
        <f t="shared" si="260"/>
        <v>0</v>
      </c>
      <c r="L915" s="25">
        <f t="shared" si="260"/>
        <v>0</v>
      </c>
      <c r="M915" s="25">
        <f>F915-K915</f>
        <v>1937</v>
      </c>
    </row>
    <row r="916" spans="6:13" ht="12.75" hidden="1">
      <c r="F916" s="26" t="s">
        <v>96</v>
      </c>
      <c r="G916" s="26" t="s">
        <v>96</v>
      </c>
      <c r="H916" s="26" t="s">
        <v>96</v>
      </c>
      <c r="I916" s="26" t="s">
        <v>96</v>
      </c>
      <c r="J916" s="26" t="s">
        <v>96</v>
      </c>
      <c r="K916" s="26" t="s">
        <v>96</v>
      </c>
      <c r="L916" s="26" t="s">
        <v>96</v>
      </c>
      <c r="M916" s="26" t="s">
        <v>96</v>
      </c>
    </row>
    <row r="917" spans="1:13" ht="12.75">
      <c r="A917" s="25">
        <f>A910+1</f>
        <v>120</v>
      </c>
      <c r="B917" s="24" t="s">
        <v>282</v>
      </c>
      <c r="F917" s="25">
        <f aca="true" t="shared" si="261" ref="F917:M917">SUM(F912:F915)</f>
        <v>201765</v>
      </c>
      <c r="G917" s="25">
        <f t="shared" si="261"/>
        <v>5403</v>
      </c>
      <c r="H917" s="25">
        <f t="shared" si="261"/>
        <v>5403</v>
      </c>
      <c r="I917" s="25">
        <f t="shared" si="261"/>
        <v>271</v>
      </c>
      <c r="J917" s="25">
        <f t="shared" si="261"/>
        <v>519</v>
      </c>
      <c r="K917" s="25">
        <f t="shared" si="261"/>
        <v>5674</v>
      </c>
      <c r="L917" s="25">
        <f t="shared" si="261"/>
        <v>5922</v>
      </c>
      <c r="M917" s="25">
        <f t="shared" si="261"/>
        <v>196091</v>
      </c>
    </row>
    <row r="918" spans="6:13" ht="12.75">
      <c r="F918" s="26"/>
      <c r="G918" s="26"/>
      <c r="H918" s="26"/>
      <c r="I918" s="26"/>
      <c r="J918" s="26"/>
      <c r="K918" s="26"/>
      <c r="L918" s="26"/>
      <c r="M918" s="26"/>
    </row>
    <row r="919" spans="4:13" ht="12.75" hidden="1">
      <c r="D919" s="24" t="s">
        <v>92</v>
      </c>
      <c r="F919" s="25">
        <v>13050</v>
      </c>
      <c r="G919" s="25">
        <v>0</v>
      </c>
      <c r="H919" s="25">
        <v>0</v>
      </c>
      <c r="I919" s="25">
        <v>0</v>
      </c>
      <c r="J919" s="25">
        <v>0</v>
      </c>
      <c r="K919" s="25">
        <f aca="true" t="shared" si="262" ref="K919:L922">G919+I919</f>
        <v>0</v>
      </c>
      <c r="L919" s="25">
        <f t="shared" si="262"/>
        <v>0</v>
      </c>
      <c r="M919" s="25">
        <f>F919-K919</f>
        <v>13050</v>
      </c>
    </row>
    <row r="920" spans="4:13" ht="12.75" hidden="1">
      <c r="D920" s="24" t="s">
        <v>44</v>
      </c>
      <c r="F920" s="25">
        <v>105</v>
      </c>
      <c r="G920" s="25">
        <v>105</v>
      </c>
      <c r="H920" s="25">
        <v>105</v>
      </c>
      <c r="I920" s="25">
        <v>0</v>
      </c>
      <c r="J920" s="25">
        <v>0</v>
      </c>
      <c r="K920" s="25">
        <f t="shared" si="262"/>
        <v>105</v>
      </c>
      <c r="L920" s="25">
        <f t="shared" si="262"/>
        <v>105</v>
      </c>
      <c r="M920" s="25">
        <f>F920-K920</f>
        <v>0</v>
      </c>
    </row>
    <row r="921" spans="4:13" ht="12.75" hidden="1">
      <c r="D921" s="24" t="s">
        <v>109</v>
      </c>
      <c r="F921" s="25">
        <v>4673</v>
      </c>
      <c r="G921" s="25">
        <v>0</v>
      </c>
      <c r="H921" s="25">
        <v>0</v>
      </c>
      <c r="I921" s="25">
        <v>4673</v>
      </c>
      <c r="J921" s="25">
        <v>4673</v>
      </c>
      <c r="K921" s="25">
        <f t="shared" si="262"/>
        <v>4673</v>
      </c>
      <c r="L921" s="25">
        <f t="shared" si="262"/>
        <v>4673</v>
      </c>
      <c r="M921" s="25">
        <f>F921-K921</f>
        <v>0</v>
      </c>
    </row>
    <row r="922" spans="4:13" ht="12.75" hidden="1">
      <c r="D922" s="24" t="s">
        <v>110</v>
      </c>
      <c r="F922" s="25">
        <v>5604</v>
      </c>
      <c r="G922" s="25">
        <v>0</v>
      </c>
      <c r="H922" s="25">
        <v>0</v>
      </c>
      <c r="I922" s="25">
        <v>5604</v>
      </c>
      <c r="J922" s="25">
        <v>5604</v>
      </c>
      <c r="K922" s="25">
        <f t="shared" si="262"/>
        <v>5604</v>
      </c>
      <c r="L922" s="25">
        <f t="shared" si="262"/>
        <v>5604</v>
      </c>
      <c r="M922" s="25">
        <f>F922-K922</f>
        <v>0</v>
      </c>
    </row>
    <row r="923" spans="6:13" ht="12.75" hidden="1">
      <c r="F923" s="26" t="s">
        <v>96</v>
      </c>
      <c r="G923" s="26" t="s">
        <v>96</v>
      </c>
      <c r="H923" s="26" t="s">
        <v>96</v>
      </c>
      <c r="I923" s="26" t="s">
        <v>96</v>
      </c>
      <c r="J923" s="26" t="s">
        <v>96</v>
      </c>
      <c r="K923" s="26" t="s">
        <v>96</v>
      </c>
      <c r="L923" s="26" t="s">
        <v>96</v>
      </c>
      <c r="M923" s="26" t="s">
        <v>96</v>
      </c>
    </row>
    <row r="924" spans="1:13" ht="12.75">
      <c r="A924" s="25">
        <f>A917+1</f>
        <v>121</v>
      </c>
      <c r="B924" s="24" t="s">
        <v>283</v>
      </c>
      <c r="F924" s="27">
        <f aca="true" t="shared" si="263" ref="F924:M924">SUM(F919:F922)</f>
        <v>23432</v>
      </c>
      <c r="G924" s="27">
        <f t="shared" si="263"/>
        <v>105</v>
      </c>
      <c r="H924" s="27">
        <f t="shared" si="263"/>
        <v>105</v>
      </c>
      <c r="I924" s="27">
        <f t="shared" si="263"/>
        <v>10277</v>
      </c>
      <c r="J924" s="27">
        <f t="shared" si="263"/>
        <v>10277</v>
      </c>
      <c r="K924" s="27">
        <f t="shared" si="263"/>
        <v>10382</v>
      </c>
      <c r="L924" s="27">
        <f t="shared" si="263"/>
        <v>10382</v>
      </c>
      <c r="M924" s="27">
        <f t="shared" si="263"/>
        <v>13050</v>
      </c>
    </row>
    <row r="925" spans="6:13" ht="12.75">
      <c r="F925" s="26"/>
      <c r="G925" s="26"/>
      <c r="H925" s="26"/>
      <c r="I925" s="26"/>
      <c r="J925" s="26"/>
      <c r="K925" s="26"/>
      <c r="L925" s="26"/>
      <c r="M925" s="26"/>
    </row>
    <row r="926" spans="2:13" ht="13.5" thickBot="1">
      <c r="B926" s="24" t="s">
        <v>284</v>
      </c>
      <c r="F926" s="28">
        <f aca="true" t="shared" si="264" ref="F926:M926">F917+F924+F903+F910</f>
        <v>420486</v>
      </c>
      <c r="G926" s="28">
        <f t="shared" si="264"/>
        <v>7544</v>
      </c>
      <c r="H926" s="28">
        <f t="shared" si="264"/>
        <v>7544</v>
      </c>
      <c r="I926" s="28">
        <f t="shared" si="264"/>
        <v>21144</v>
      </c>
      <c r="J926" s="28">
        <f t="shared" si="264"/>
        <v>22771</v>
      </c>
      <c r="K926" s="28">
        <f t="shared" si="264"/>
        <v>28688</v>
      </c>
      <c r="L926" s="28">
        <f t="shared" si="264"/>
        <v>30315</v>
      </c>
      <c r="M926" s="28">
        <f t="shared" si="264"/>
        <v>391798</v>
      </c>
    </row>
    <row r="927" spans="6:13" ht="13.5" thickTop="1">
      <c r="F927" s="26"/>
      <c r="G927" s="26"/>
      <c r="H927" s="26"/>
      <c r="I927" s="26"/>
      <c r="J927" s="26"/>
      <c r="K927" s="26"/>
      <c r="L927" s="26"/>
      <c r="M927" s="26"/>
    </row>
    <row r="929" spans="1:13" ht="12.75">
      <c r="A929" s="32"/>
      <c r="B929" s="20" t="s">
        <v>285</v>
      </c>
      <c r="C929" s="32"/>
      <c r="D929" s="32"/>
      <c r="E929" s="32"/>
      <c r="F929" s="30">
        <f aca="true" t="shared" si="265" ref="F929:M929">F724+F821+F867+F894+F763+F926</f>
        <v>1686575</v>
      </c>
      <c r="G929" s="30">
        <f t="shared" si="265"/>
        <v>102736</v>
      </c>
      <c r="H929" s="30">
        <f t="shared" si="265"/>
        <v>102736</v>
      </c>
      <c r="I929" s="30">
        <f t="shared" si="265"/>
        <v>131151</v>
      </c>
      <c r="J929" s="30">
        <f t="shared" si="265"/>
        <v>144044.131</v>
      </c>
      <c r="K929" s="30">
        <f t="shared" si="265"/>
        <v>233887</v>
      </c>
      <c r="L929" s="30">
        <f t="shared" si="265"/>
        <v>246780.131</v>
      </c>
      <c r="M929" s="30">
        <f t="shared" si="265"/>
        <v>1452688</v>
      </c>
    </row>
    <row r="931" spans="1:13" ht="12.75">
      <c r="A931" s="32"/>
      <c r="B931" s="20" t="s">
        <v>286</v>
      </c>
      <c r="C931" s="32"/>
      <c r="D931" s="32"/>
      <c r="E931" s="32"/>
      <c r="F931" s="30">
        <f aca="true" t="shared" si="266" ref="F931:M931">F455+F683+F929</f>
        <v>5965100.15</v>
      </c>
      <c r="G931" s="30">
        <f t="shared" si="266"/>
        <v>986147</v>
      </c>
      <c r="H931" s="30">
        <f t="shared" si="266"/>
        <v>986147</v>
      </c>
      <c r="I931" s="30">
        <f t="shared" si="266"/>
        <v>880008</v>
      </c>
      <c r="J931" s="30">
        <f t="shared" si="266"/>
        <v>960474.131</v>
      </c>
      <c r="K931" s="30">
        <f t="shared" si="266"/>
        <v>1866155</v>
      </c>
      <c r="L931" s="30">
        <f t="shared" si="266"/>
        <v>1946621.131</v>
      </c>
      <c r="M931" s="30">
        <f t="shared" si="266"/>
        <v>4098945.15</v>
      </c>
    </row>
    <row r="934" ht="12.75" hidden="1">
      <c r="A934" s="24" t="s">
        <v>287</v>
      </c>
    </row>
    <row r="935" ht="12.75" hidden="1">
      <c r="A935" s="24" t="s">
        <v>288</v>
      </c>
    </row>
    <row r="936" spans="1:13" ht="12.75" hidden="1">
      <c r="A936" s="24" t="s">
        <v>289</v>
      </c>
      <c r="F936" s="25">
        <f aca="true" t="shared" si="267" ref="F936:M936">F931-F938-F940-F942-F944-F946-F948-F950-F952-F954-F960-F962-F964</f>
        <v>5494789.15</v>
      </c>
      <c r="G936" s="25">
        <f t="shared" si="267"/>
        <v>925081</v>
      </c>
      <c r="H936" s="25">
        <f t="shared" si="267"/>
        <v>925081</v>
      </c>
      <c r="I936" s="25">
        <f t="shared" si="267"/>
        <v>865304</v>
      </c>
      <c r="J936" s="25">
        <f t="shared" si="267"/>
        <v>945414.131</v>
      </c>
      <c r="K936" s="25">
        <f t="shared" si="267"/>
        <v>1790385</v>
      </c>
      <c r="L936" s="25">
        <f t="shared" si="267"/>
        <v>1870495.131</v>
      </c>
      <c r="M936" s="25">
        <f t="shared" si="267"/>
        <v>3704404.15</v>
      </c>
    </row>
    <row r="937" ht="12.75" hidden="1"/>
    <row r="938" spans="1:13" ht="12.75" hidden="1">
      <c r="A938" s="24" t="s">
        <v>290</v>
      </c>
      <c r="F938" s="25">
        <f aca="true" t="shared" si="268" ref="F938:M938">Q943</f>
        <v>0</v>
      </c>
      <c r="G938" s="25">
        <f t="shared" si="268"/>
        <v>0</v>
      </c>
      <c r="H938" s="25">
        <f t="shared" si="268"/>
        <v>0</v>
      </c>
      <c r="I938" s="25">
        <f t="shared" si="268"/>
        <v>0</v>
      </c>
      <c r="J938" s="25">
        <f t="shared" si="268"/>
        <v>0</v>
      </c>
      <c r="K938" s="25">
        <f t="shared" si="268"/>
        <v>0</v>
      </c>
      <c r="L938" s="25">
        <f t="shared" si="268"/>
        <v>0</v>
      </c>
      <c r="M938" s="25">
        <f t="shared" si="268"/>
        <v>0</v>
      </c>
    </row>
    <row r="939" ht="12.75" hidden="1"/>
    <row r="940" spans="1:13" ht="12.75" hidden="1">
      <c r="A940" s="24" t="s">
        <v>291</v>
      </c>
      <c r="F940" s="25">
        <f aca="true" t="shared" si="269" ref="F940:M940">Q952</f>
        <v>0</v>
      </c>
      <c r="G940" s="25">
        <f t="shared" si="269"/>
        <v>0</v>
      </c>
      <c r="H940" s="25">
        <f t="shared" si="269"/>
        <v>0</v>
      </c>
      <c r="I940" s="25">
        <f t="shared" si="269"/>
        <v>0</v>
      </c>
      <c r="J940" s="25">
        <f t="shared" si="269"/>
        <v>0</v>
      </c>
      <c r="K940" s="25">
        <f t="shared" si="269"/>
        <v>0</v>
      </c>
      <c r="L940" s="25">
        <f t="shared" si="269"/>
        <v>0</v>
      </c>
      <c r="M940" s="25">
        <f t="shared" si="269"/>
        <v>0</v>
      </c>
    </row>
    <row r="941" ht="12.75" hidden="1"/>
    <row r="942" spans="1:13" ht="12.75" hidden="1">
      <c r="A942" s="24" t="s">
        <v>292</v>
      </c>
      <c r="F942" s="25">
        <f aca="true" t="shared" si="270" ref="F942:M942">F260+F380+F449+F460+F518+F542+F657+F781</f>
        <v>10649</v>
      </c>
      <c r="G942" s="25">
        <f t="shared" si="270"/>
        <v>0</v>
      </c>
      <c r="H942" s="25">
        <f t="shared" si="270"/>
        <v>0</v>
      </c>
      <c r="I942" s="25">
        <f t="shared" si="270"/>
        <v>0</v>
      </c>
      <c r="J942" s="25">
        <f t="shared" si="270"/>
        <v>0</v>
      </c>
      <c r="K942" s="25">
        <f t="shared" si="270"/>
        <v>0</v>
      </c>
      <c r="L942" s="25">
        <f t="shared" si="270"/>
        <v>0</v>
      </c>
      <c r="M942" s="25">
        <f t="shared" si="270"/>
        <v>10649</v>
      </c>
    </row>
    <row r="943" ht="12.75" hidden="1"/>
    <row r="944" spans="1:13" ht="12.75" hidden="1">
      <c r="A944" s="24" t="s">
        <v>293</v>
      </c>
      <c r="F944" s="25">
        <f aca="true" t="shared" si="271" ref="F944:M944">F58+F240+F274+F391+F484+F798+F876</f>
        <v>69000</v>
      </c>
      <c r="G944" s="25">
        <f t="shared" si="271"/>
        <v>43281</v>
      </c>
      <c r="H944" s="25">
        <f t="shared" si="271"/>
        <v>43281</v>
      </c>
      <c r="I944" s="25">
        <f t="shared" si="271"/>
        <v>3340</v>
      </c>
      <c r="J944" s="25">
        <f t="shared" si="271"/>
        <v>3340</v>
      </c>
      <c r="K944" s="25">
        <f t="shared" si="271"/>
        <v>46621</v>
      </c>
      <c r="L944" s="25">
        <f t="shared" si="271"/>
        <v>46621</v>
      </c>
      <c r="M944" s="25">
        <f t="shared" si="271"/>
        <v>22379</v>
      </c>
    </row>
    <row r="945" ht="12.75" hidden="1"/>
    <row r="946" spans="1:13" ht="12.75" hidden="1">
      <c r="A946" s="24" t="s">
        <v>294</v>
      </c>
      <c r="F946" s="25">
        <f aca="true" t="shared" si="272" ref="F946:M946">Q989</f>
        <v>0</v>
      </c>
      <c r="G946" s="25">
        <f t="shared" si="272"/>
        <v>0</v>
      </c>
      <c r="H946" s="25">
        <f t="shared" si="272"/>
        <v>0</v>
      </c>
      <c r="I946" s="25">
        <f t="shared" si="272"/>
        <v>0</v>
      </c>
      <c r="J946" s="25">
        <f t="shared" si="272"/>
        <v>0</v>
      </c>
      <c r="K946" s="25">
        <f t="shared" si="272"/>
        <v>0</v>
      </c>
      <c r="L946" s="25">
        <f t="shared" si="272"/>
        <v>0</v>
      </c>
      <c r="M946" s="25">
        <f t="shared" si="272"/>
        <v>0</v>
      </c>
    </row>
    <row r="947" ht="12.75" hidden="1"/>
    <row r="948" spans="1:13" ht="12.75" hidden="1">
      <c r="A948" s="24" t="s">
        <v>295</v>
      </c>
      <c r="F948" s="25">
        <f aca="true" t="shared" si="273" ref="F948:M948">F17+F24+F34+F49+F201+F239+F255+F263+F273+F331+F165+F383+F399+F408+F520+F566+F690+F697+F705+F806+F850+F908+F875+F883+F915+F559+F415+F230+F291+F769+F483+F505+F840+F784+F551</f>
        <v>160700</v>
      </c>
      <c r="G948" s="25">
        <f t="shared" si="273"/>
        <v>0</v>
      </c>
      <c r="H948" s="25">
        <f t="shared" si="273"/>
        <v>0</v>
      </c>
      <c r="I948" s="25">
        <f t="shared" si="273"/>
        <v>664</v>
      </c>
      <c r="J948" s="25">
        <f t="shared" si="273"/>
        <v>664</v>
      </c>
      <c r="K948" s="25">
        <f t="shared" si="273"/>
        <v>664</v>
      </c>
      <c r="L948" s="25">
        <f t="shared" si="273"/>
        <v>664</v>
      </c>
      <c r="M948" s="25">
        <f t="shared" si="273"/>
        <v>160036</v>
      </c>
    </row>
    <row r="949" ht="12.75" hidden="1"/>
    <row r="950" spans="1:13" ht="12.75" hidden="1">
      <c r="A950" s="24" t="s">
        <v>296</v>
      </c>
      <c r="F950" s="25">
        <f aca="true" t="shared" si="274" ref="F950:M950">Q958</f>
        <v>0</v>
      </c>
      <c r="G950" s="25">
        <f t="shared" si="274"/>
        <v>0</v>
      </c>
      <c r="H950" s="25">
        <f t="shared" si="274"/>
        <v>0</v>
      </c>
      <c r="I950" s="25">
        <f t="shared" si="274"/>
        <v>0</v>
      </c>
      <c r="J950" s="25">
        <f t="shared" si="274"/>
        <v>0</v>
      </c>
      <c r="K950" s="25">
        <f t="shared" si="274"/>
        <v>0</v>
      </c>
      <c r="L950" s="25">
        <f t="shared" si="274"/>
        <v>0</v>
      </c>
      <c r="M950" s="25">
        <f t="shared" si="274"/>
        <v>0</v>
      </c>
    </row>
    <row r="951" ht="12.75" hidden="1"/>
    <row r="952" spans="1:13" ht="12.75" hidden="1">
      <c r="A952" s="24" t="s">
        <v>297</v>
      </c>
      <c r="F952" s="25">
        <f aca="true" t="shared" si="275" ref="F952:M952">Q964</f>
        <v>0</v>
      </c>
      <c r="G952" s="25">
        <f t="shared" si="275"/>
        <v>0</v>
      </c>
      <c r="H952" s="25">
        <f t="shared" si="275"/>
        <v>0</v>
      </c>
      <c r="I952" s="25">
        <f t="shared" si="275"/>
        <v>0</v>
      </c>
      <c r="J952" s="25">
        <f t="shared" si="275"/>
        <v>0</v>
      </c>
      <c r="K952" s="25">
        <f t="shared" si="275"/>
        <v>0</v>
      </c>
      <c r="L952" s="25">
        <f t="shared" si="275"/>
        <v>0</v>
      </c>
      <c r="M952" s="25">
        <f t="shared" si="275"/>
        <v>0</v>
      </c>
    </row>
    <row r="953" ht="12.75" hidden="1"/>
    <row r="954" spans="1:13" ht="12.75" hidden="1">
      <c r="A954" s="24" t="s">
        <v>298</v>
      </c>
      <c r="F954" s="25">
        <f aca="true" t="shared" si="276" ref="F954:M954">SUM(F956:F958)</f>
        <v>15238</v>
      </c>
      <c r="G954" s="25">
        <f t="shared" si="276"/>
        <v>16947</v>
      </c>
      <c r="H954" s="25">
        <f t="shared" si="276"/>
        <v>16947</v>
      </c>
      <c r="I954" s="25">
        <f t="shared" si="276"/>
        <v>0</v>
      </c>
      <c r="J954" s="25">
        <f t="shared" si="276"/>
        <v>0</v>
      </c>
      <c r="K954" s="25">
        <f t="shared" si="276"/>
        <v>16947</v>
      </c>
      <c r="L954" s="25">
        <f t="shared" si="276"/>
        <v>16947</v>
      </c>
      <c r="M954" s="25">
        <f t="shared" si="276"/>
        <v>-1709</v>
      </c>
    </row>
    <row r="955" ht="12.75" hidden="1"/>
    <row r="956" spans="2:13" ht="12.75" hidden="1">
      <c r="B956" s="24" t="s">
        <v>299</v>
      </c>
      <c r="F956" s="25">
        <f aca="true" t="shared" si="277" ref="F956:M956">F620+F636+F72+F552</f>
        <v>10444</v>
      </c>
      <c r="G956" s="25">
        <f t="shared" si="277"/>
        <v>8406</v>
      </c>
      <c r="H956" s="25">
        <f t="shared" si="277"/>
        <v>8406</v>
      </c>
      <c r="I956" s="25">
        <f t="shared" si="277"/>
        <v>0</v>
      </c>
      <c r="J956" s="25">
        <f t="shared" si="277"/>
        <v>0</v>
      </c>
      <c r="K956" s="25">
        <f t="shared" si="277"/>
        <v>8406</v>
      </c>
      <c r="L956" s="25">
        <f t="shared" si="277"/>
        <v>8406</v>
      </c>
      <c r="M956" s="25">
        <f t="shared" si="277"/>
        <v>2038</v>
      </c>
    </row>
    <row r="957" ht="12.75" hidden="1"/>
    <row r="958" spans="2:13" ht="12.75" hidden="1">
      <c r="B958" s="24" t="s">
        <v>300</v>
      </c>
      <c r="F958" s="25">
        <f aca="true" t="shared" si="278" ref="F958:M958">F141+F526+F812+F133</f>
        <v>4794</v>
      </c>
      <c r="G958" s="25">
        <f t="shared" si="278"/>
        <v>8541</v>
      </c>
      <c r="H958" s="25">
        <f t="shared" si="278"/>
        <v>8541</v>
      </c>
      <c r="I958" s="25">
        <f t="shared" si="278"/>
        <v>0</v>
      </c>
      <c r="J958" s="25">
        <f t="shared" si="278"/>
        <v>0</v>
      </c>
      <c r="K958" s="25">
        <f t="shared" si="278"/>
        <v>8541</v>
      </c>
      <c r="L958" s="25">
        <f t="shared" si="278"/>
        <v>8541</v>
      </c>
      <c r="M958" s="25">
        <f t="shared" si="278"/>
        <v>-3747</v>
      </c>
    </row>
    <row r="959" ht="12.75" hidden="1"/>
    <row r="960" spans="1:13" ht="12.75" hidden="1">
      <c r="A960" s="24" t="s">
        <v>301</v>
      </c>
      <c r="F960" s="25">
        <f aca="true" t="shared" si="279" ref="F960:M960">F783+F658+F16+F33+F57+F87+F108+F115+F152+F229+F238+F319+F325+F164+F350+F382+F429+F475+F482+F536+F585+F591+F619+F627+F650+F677+F704+F712+F719+F805+F849+F729+F741+F752+F254+F330+F262+F435+F497+F579</f>
        <v>209061</v>
      </c>
      <c r="G960" s="25">
        <f t="shared" si="279"/>
        <v>0</v>
      </c>
      <c r="H960" s="25">
        <f t="shared" si="279"/>
        <v>0</v>
      </c>
      <c r="I960" s="25">
        <f t="shared" si="279"/>
        <v>10700</v>
      </c>
      <c r="J960" s="25">
        <f t="shared" si="279"/>
        <v>11056</v>
      </c>
      <c r="K960" s="25">
        <f t="shared" si="279"/>
        <v>10700</v>
      </c>
      <c r="L960" s="25">
        <f t="shared" si="279"/>
        <v>11056</v>
      </c>
      <c r="M960" s="25">
        <f t="shared" si="279"/>
        <v>198361</v>
      </c>
    </row>
    <row r="961" ht="12.75" hidden="1"/>
    <row r="962" spans="1:13" ht="12.75" hidden="1">
      <c r="A962" s="24" t="s">
        <v>302</v>
      </c>
      <c r="F962" s="25">
        <f aca="true" t="shared" si="280" ref="F962:M962">F117+F81+F125</f>
        <v>4825</v>
      </c>
      <c r="G962" s="25">
        <f t="shared" si="280"/>
        <v>0</v>
      </c>
      <c r="H962" s="25">
        <f t="shared" si="280"/>
        <v>0</v>
      </c>
      <c r="I962" s="25">
        <f t="shared" si="280"/>
        <v>0</v>
      </c>
      <c r="J962" s="25">
        <f t="shared" si="280"/>
        <v>0</v>
      </c>
      <c r="K962" s="25">
        <f t="shared" si="280"/>
        <v>0</v>
      </c>
      <c r="L962" s="25">
        <f t="shared" si="280"/>
        <v>0</v>
      </c>
      <c r="M962" s="25">
        <f t="shared" si="280"/>
        <v>4825</v>
      </c>
    </row>
    <row r="963" ht="12.75" hidden="1"/>
    <row r="964" spans="1:13" ht="12.75" hidden="1">
      <c r="A964" s="24" t="s">
        <v>303</v>
      </c>
      <c r="F964" s="25">
        <f aca="true" t="shared" si="281" ref="F964:M964">F223</f>
        <v>838</v>
      </c>
      <c r="G964" s="25">
        <f t="shared" si="281"/>
        <v>838</v>
      </c>
      <c r="H964" s="25">
        <f t="shared" si="281"/>
        <v>838</v>
      </c>
      <c r="I964" s="25">
        <f t="shared" si="281"/>
        <v>0</v>
      </c>
      <c r="J964" s="25">
        <f t="shared" si="281"/>
        <v>0</v>
      </c>
      <c r="K964" s="25">
        <f t="shared" si="281"/>
        <v>838</v>
      </c>
      <c r="L964" s="25">
        <f t="shared" si="281"/>
        <v>838</v>
      </c>
      <c r="M964" s="25">
        <f t="shared" si="281"/>
        <v>0</v>
      </c>
    </row>
    <row r="965" ht="12.75" hidden="1"/>
    <row r="966" spans="3:13" ht="12.75" hidden="1">
      <c r="C966" s="24" t="s">
        <v>304</v>
      </c>
      <c r="F966" s="25">
        <f aca="true" t="shared" si="282" ref="F966:M966">F936+F938+F940+F942+F944+F946+F948+F950+F952+F954+F962+F960+F964</f>
        <v>5965100.15</v>
      </c>
      <c r="G966" s="25">
        <f t="shared" si="282"/>
        <v>986147</v>
      </c>
      <c r="H966" s="25">
        <f t="shared" si="282"/>
        <v>986147</v>
      </c>
      <c r="I966" s="25">
        <f t="shared" si="282"/>
        <v>880008</v>
      </c>
      <c r="J966" s="25">
        <f t="shared" si="282"/>
        <v>960474.131</v>
      </c>
      <c r="K966" s="25">
        <f t="shared" si="282"/>
        <v>1866155</v>
      </c>
      <c r="L966" s="25">
        <f t="shared" si="282"/>
        <v>1946621.131</v>
      </c>
      <c r="M966" s="25">
        <f t="shared" si="282"/>
        <v>4098945.15</v>
      </c>
    </row>
    <row r="967" ht="12.75" hidden="1"/>
    <row r="968" ht="12.75" hidden="1"/>
    <row r="969" ht="12.75" hidden="1">
      <c r="B969" s="24" t="s">
        <v>305</v>
      </c>
    </row>
    <row r="970" ht="12.75" hidden="1"/>
    <row r="971" ht="12.75" hidden="1">
      <c r="B971" s="24" t="s">
        <v>306</v>
      </c>
    </row>
    <row r="972" ht="12.75" hidden="1">
      <c r="B972" s="24" t="s">
        <v>307</v>
      </c>
    </row>
    <row r="973" ht="12.75" hidden="1">
      <c r="B973" s="24" t="s">
        <v>308</v>
      </c>
    </row>
    <row r="974" ht="12.75" hidden="1">
      <c r="B974" s="24" t="s">
        <v>309</v>
      </c>
    </row>
    <row r="975" ht="12.75" hidden="1">
      <c r="B975" s="24" t="s">
        <v>310</v>
      </c>
    </row>
    <row r="976" ht="12.75" hidden="1">
      <c r="B976" s="24" t="s">
        <v>311</v>
      </c>
    </row>
    <row r="977" ht="12.75" hidden="1">
      <c r="B977" s="24" t="s">
        <v>312</v>
      </c>
    </row>
    <row r="978" ht="12.75" hidden="1">
      <c r="B978" s="24" t="s">
        <v>313</v>
      </c>
    </row>
    <row r="979" ht="12.75" hidden="1">
      <c r="B979" s="24" t="s">
        <v>314</v>
      </c>
    </row>
    <row r="980" ht="12.75" hidden="1">
      <c r="B980" s="24" t="s">
        <v>315</v>
      </c>
    </row>
    <row r="981" ht="12.75" hidden="1">
      <c r="B981" s="24" t="s">
        <v>316</v>
      </c>
    </row>
    <row r="982" ht="12.75" hidden="1">
      <c r="B982" s="24" t="s">
        <v>317</v>
      </c>
    </row>
    <row r="983" ht="12.75" hidden="1"/>
    <row r="984" ht="12.75" hidden="1">
      <c r="B984" s="24" t="s">
        <v>318</v>
      </c>
    </row>
    <row r="985" ht="12.75" hidden="1"/>
    <row r="986" ht="12.75" hidden="1"/>
    <row r="987" ht="12.75" hidden="1">
      <c r="B987" s="24" t="s">
        <v>319</v>
      </c>
    </row>
    <row r="988" ht="12.75" hidden="1">
      <c r="B988" s="24" t="s">
        <v>320</v>
      </c>
    </row>
    <row r="989" ht="12.75" hidden="1"/>
    <row r="990" ht="12.75" hidden="1"/>
    <row r="991" ht="12.75" hidden="1"/>
    <row r="992" ht="12.75" hidden="1"/>
    <row r="993" ht="12.75" hidden="1">
      <c r="B993" s="24" t="s">
        <v>321</v>
      </c>
    </row>
    <row r="994" ht="12.75" hidden="1"/>
    <row r="995" ht="12.75" hidden="1"/>
    <row r="996" ht="12.75" hidden="1">
      <c r="B996" s="24" t="s">
        <v>322</v>
      </c>
    </row>
    <row r="997" ht="12.75" hidden="1">
      <c r="B997" s="24" t="s">
        <v>323</v>
      </c>
    </row>
    <row r="998" ht="12.75" hidden="1"/>
    <row r="1003" spans="1:13" ht="12.75">
      <c r="A1003" s="20" t="s">
        <v>324</v>
      </c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</row>
    <row r="1004" spans="1:13" ht="12.75">
      <c r="A1004" s="20" t="s">
        <v>75</v>
      </c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</row>
    <row r="1005" spans="1:13" ht="12.75">
      <c r="A1005" s="20" t="s">
        <v>76</v>
      </c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</row>
    <row r="1006" spans="1:13" ht="12.75">
      <c r="A1006" s="20" t="s">
        <v>325</v>
      </c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</row>
    <row r="1007" spans="1:13" ht="12.7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</row>
    <row r="1008" spans="1:13" ht="12.7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</row>
    <row r="1009" spans="1:13" ht="12.7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</row>
    <row r="1010" spans="1:12" ht="12.75">
      <c r="A1010" s="32"/>
      <c r="B1010" s="32"/>
      <c r="C1010" s="32"/>
      <c r="D1010" s="32"/>
      <c r="E1010" s="32"/>
      <c r="F1010" s="22" t="s">
        <v>326</v>
      </c>
      <c r="G1010" s="32"/>
      <c r="H1010" s="22" t="s">
        <v>327</v>
      </c>
      <c r="I1010" s="32"/>
      <c r="J1010" s="32"/>
      <c r="K1010" s="32"/>
      <c r="L1010" s="32"/>
    </row>
    <row r="1011" spans="1:13" ht="12.75">
      <c r="A1011" s="32"/>
      <c r="B1011" s="32"/>
      <c r="C1011" s="32"/>
      <c r="D1011" s="32"/>
      <c r="E1011" s="32"/>
      <c r="F1011" s="22" t="s">
        <v>328</v>
      </c>
      <c r="G1011" s="22" t="s">
        <v>80</v>
      </c>
      <c r="H1011" s="22" t="s">
        <v>80</v>
      </c>
      <c r="I1011" s="22" t="s">
        <v>81</v>
      </c>
      <c r="J1011" s="22" t="s">
        <v>329</v>
      </c>
      <c r="K1011" s="22" t="s">
        <v>82</v>
      </c>
      <c r="L1011" s="22" t="s">
        <v>50</v>
      </c>
      <c r="M1011" s="22" t="s">
        <v>83</v>
      </c>
    </row>
    <row r="1012" spans="1:13" ht="12.75">
      <c r="A1012" s="32"/>
      <c r="B1012" s="32"/>
      <c r="C1012" s="32"/>
      <c r="D1012" s="32"/>
      <c r="E1012" s="32"/>
      <c r="F1012" s="22" t="s">
        <v>330</v>
      </c>
      <c r="G1012" s="22" t="s">
        <v>86</v>
      </c>
      <c r="H1012" s="22" t="s">
        <v>87</v>
      </c>
      <c r="I1012" s="22" t="s">
        <v>86</v>
      </c>
      <c r="J1012" s="22" t="s">
        <v>331</v>
      </c>
      <c r="K1012" s="22" t="s">
        <v>88</v>
      </c>
      <c r="L1012" s="22" t="s">
        <v>331</v>
      </c>
      <c r="M1012" s="22" t="s">
        <v>332</v>
      </c>
    </row>
    <row r="1013" spans="1:13" ht="12.7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</row>
    <row r="1014" spans="1:13" ht="12.75">
      <c r="A1014" s="32"/>
      <c r="B1014" s="20" t="s">
        <v>90</v>
      </c>
      <c r="C1014" s="32"/>
      <c r="D1014" s="32"/>
      <c r="E1014" s="32"/>
      <c r="F1014" s="30">
        <f aca="true" t="shared" si="283" ref="F1014:M1014">F63</f>
        <v>576328</v>
      </c>
      <c r="G1014" s="30">
        <f t="shared" si="283"/>
        <v>66731</v>
      </c>
      <c r="H1014" s="30">
        <f t="shared" si="283"/>
        <v>66731</v>
      </c>
      <c r="I1014" s="30">
        <f t="shared" si="283"/>
        <v>8664</v>
      </c>
      <c r="J1014" s="30">
        <f t="shared" si="283"/>
        <v>14986</v>
      </c>
      <c r="K1014" s="30">
        <f t="shared" si="283"/>
        <v>75395</v>
      </c>
      <c r="L1014" s="30">
        <f t="shared" si="283"/>
        <v>81717</v>
      </c>
      <c r="M1014" s="30">
        <f t="shared" si="283"/>
        <v>500933</v>
      </c>
    </row>
    <row r="1015" spans="1:13" ht="12.7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</row>
    <row r="1016" spans="1:13" ht="12.75">
      <c r="A1016" s="32"/>
      <c r="B1016" s="20" t="s">
        <v>333</v>
      </c>
      <c r="C1016" s="32"/>
      <c r="D1016" s="32"/>
      <c r="E1016" s="32"/>
      <c r="F1016" s="30">
        <f aca="true" t="shared" si="284" ref="F1016:M1016">F101</f>
        <v>93104</v>
      </c>
      <c r="G1016" s="30">
        <f t="shared" si="284"/>
        <v>33177</v>
      </c>
      <c r="H1016" s="30">
        <f t="shared" si="284"/>
        <v>33177</v>
      </c>
      <c r="I1016" s="30">
        <f t="shared" si="284"/>
        <v>46347</v>
      </c>
      <c r="J1016" s="30">
        <f t="shared" si="284"/>
        <v>52024</v>
      </c>
      <c r="K1016" s="30">
        <f t="shared" si="284"/>
        <v>79524</v>
      </c>
      <c r="L1016" s="30">
        <f t="shared" si="284"/>
        <v>85201</v>
      </c>
      <c r="M1016" s="30">
        <f t="shared" si="284"/>
        <v>13580</v>
      </c>
    </row>
    <row r="1017" spans="1:13" ht="12.7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</row>
    <row r="1018" spans="1:13" ht="12.75">
      <c r="A1018" s="32"/>
      <c r="B1018" s="20" t="s">
        <v>119</v>
      </c>
      <c r="C1018" s="32"/>
      <c r="D1018" s="32"/>
      <c r="E1018" s="32"/>
      <c r="F1018" s="30">
        <f aca="true" t="shared" si="285" ref="F1018:M1018">F156</f>
        <v>262600</v>
      </c>
      <c r="G1018" s="30">
        <f t="shared" si="285"/>
        <v>24839</v>
      </c>
      <c r="H1018" s="30">
        <f t="shared" si="285"/>
        <v>24839</v>
      </c>
      <c r="I1018" s="30">
        <f t="shared" si="285"/>
        <v>112934</v>
      </c>
      <c r="J1018" s="30">
        <f t="shared" si="285"/>
        <v>117382</v>
      </c>
      <c r="K1018" s="30">
        <f t="shared" si="285"/>
        <v>137773</v>
      </c>
      <c r="L1018" s="30">
        <f t="shared" si="285"/>
        <v>142221</v>
      </c>
      <c r="M1018" s="30">
        <f t="shared" si="285"/>
        <v>124827</v>
      </c>
    </row>
    <row r="1019" spans="1:13" ht="12.7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</row>
    <row r="1020" spans="1:13" ht="12.75">
      <c r="A1020" s="32"/>
      <c r="B1020" s="20" t="s">
        <v>130</v>
      </c>
      <c r="C1020" s="32"/>
      <c r="D1020" s="32"/>
      <c r="E1020" s="32"/>
      <c r="F1020" s="30">
        <f aca="true" t="shared" si="286" ref="F1020:M1020">F267</f>
        <v>1233648</v>
      </c>
      <c r="G1020" s="30">
        <f t="shared" si="286"/>
        <v>408423</v>
      </c>
      <c r="H1020" s="30">
        <f t="shared" si="286"/>
        <v>408423</v>
      </c>
      <c r="I1020" s="30">
        <f t="shared" si="286"/>
        <v>150511</v>
      </c>
      <c r="J1020" s="30">
        <f t="shared" si="286"/>
        <v>151991</v>
      </c>
      <c r="K1020" s="30">
        <f t="shared" si="286"/>
        <v>558934</v>
      </c>
      <c r="L1020" s="30">
        <f t="shared" si="286"/>
        <v>560414</v>
      </c>
      <c r="M1020" s="30">
        <f t="shared" si="286"/>
        <v>674714</v>
      </c>
    </row>
    <row r="1021" spans="1:13" ht="12.7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</row>
    <row r="1022" spans="1:13" ht="12.75">
      <c r="A1022" s="32"/>
      <c r="B1022" s="20" t="s">
        <v>153</v>
      </c>
      <c r="C1022" s="32"/>
      <c r="D1022" s="32"/>
      <c r="E1022" s="32"/>
      <c r="F1022" s="30">
        <f aca="true" t="shared" si="287" ref="F1022:M1022">F358</f>
        <v>642062</v>
      </c>
      <c r="G1022" s="30">
        <f t="shared" si="287"/>
        <v>88214</v>
      </c>
      <c r="H1022" s="30">
        <f t="shared" si="287"/>
        <v>88214</v>
      </c>
      <c r="I1022" s="30">
        <f t="shared" si="287"/>
        <v>166213</v>
      </c>
      <c r="J1022" s="30">
        <f t="shared" si="287"/>
        <v>170504</v>
      </c>
      <c r="K1022" s="30">
        <f t="shared" si="287"/>
        <v>254427</v>
      </c>
      <c r="L1022" s="30">
        <f t="shared" si="287"/>
        <v>258718</v>
      </c>
      <c r="M1022" s="30">
        <f t="shared" si="287"/>
        <v>387635</v>
      </c>
    </row>
    <row r="1023" spans="1:13" ht="12.7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</row>
    <row r="1024" spans="1:13" ht="12.75">
      <c r="A1024" s="32"/>
      <c r="B1024" s="20" t="s">
        <v>170</v>
      </c>
      <c r="C1024" s="32"/>
      <c r="D1024" s="32"/>
      <c r="E1024" s="32"/>
      <c r="F1024" s="30">
        <f aca="true" t="shared" si="288" ref="F1024:M1024">F453</f>
        <v>609503</v>
      </c>
      <c r="G1024" s="30">
        <f t="shared" si="288"/>
        <v>150444</v>
      </c>
      <c r="H1024" s="30">
        <f t="shared" si="288"/>
        <v>150444</v>
      </c>
      <c r="I1024" s="30">
        <f t="shared" si="288"/>
        <v>90991</v>
      </c>
      <c r="J1024" s="30">
        <f t="shared" si="288"/>
        <v>128708</v>
      </c>
      <c r="K1024" s="30">
        <f t="shared" si="288"/>
        <v>241435</v>
      </c>
      <c r="L1024" s="30">
        <f t="shared" si="288"/>
        <v>279152</v>
      </c>
      <c r="M1024" s="30">
        <f t="shared" si="288"/>
        <v>368068</v>
      </c>
    </row>
    <row r="1025" spans="1:13" ht="12.7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</row>
    <row r="1026" spans="1:13" ht="12.75">
      <c r="A1026" s="32"/>
      <c r="B1026" s="20" t="s">
        <v>189</v>
      </c>
      <c r="C1026" s="32"/>
      <c r="D1026" s="32"/>
      <c r="E1026" s="32"/>
      <c r="F1026" s="30">
        <f aca="true" t="shared" si="289" ref="F1026:M1026">F531</f>
        <v>409277.15</v>
      </c>
      <c r="G1026" s="30">
        <f t="shared" si="289"/>
        <v>67673</v>
      </c>
      <c r="H1026" s="30">
        <f t="shared" si="289"/>
        <v>67673</v>
      </c>
      <c r="I1026" s="30">
        <f t="shared" si="289"/>
        <v>35420</v>
      </c>
      <c r="J1026" s="30">
        <f t="shared" si="289"/>
        <v>43058</v>
      </c>
      <c r="K1026" s="30">
        <f t="shared" si="289"/>
        <v>103093</v>
      </c>
      <c r="L1026" s="30">
        <f t="shared" si="289"/>
        <v>110731</v>
      </c>
      <c r="M1026" s="30">
        <f t="shared" si="289"/>
        <v>306184.15</v>
      </c>
    </row>
    <row r="1027" spans="1:13" ht="12.7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</row>
    <row r="1028" spans="1:13" ht="12.75">
      <c r="A1028" s="32"/>
      <c r="B1028" s="20" t="s">
        <v>203</v>
      </c>
      <c r="C1028" s="32"/>
      <c r="D1028" s="32"/>
      <c r="E1028" s="32"/>
      <c r="F1028" s="30">
        <f aca="true" t="shared" si="290" ref="F1028:M1028">F600</f>
        <v>181703</v>
      </c>
      <c r="G1028" s="30">
        <f t="shared" si="290"/>
        <v>24016</v>
      </c>
      <c r="H1028" s="30">
        <f t="shared" si="290"/>
        <v>24016</v>
      </c>
      <c r="I1028" s="30">
        <f t="shared" si="290"/>
        <v>21925</v>
      </c>
      <c r="J1028" s="30">
        <f t="shared" si="290"/>
        <v>21925</v>
      </c>
      <c r="K1028" s="30">
        <f t="shared" si="290"/>
        <v>45941</v>
      </c>
      <c r="L1028" s="30">
        <f t="shared" si="290"/>
        <v>45941</v>
      </c>
      <c r="M1028" s="30">
        <f t="shared" si="290"/>
        <v>135762</v>
      </c>
    </row>
    <row r="1029" spans="1:13" ht="12.7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</row>
    <row r="1030" spans="1:13" ht="12.75">
      <c r="A1030" s="32"/>
      <c r="B1030" s="20" t="s">
        <v>215</v>
      </c>
      <c r="C1030" s="32"/>
      <c r="D1030" s="32"/>
      <c r="E1030" s="32"/>
      <c r="F1030" s="30">
        <f aca="true" t="shared" si="291" ref="F1030:M1030">F681</f>
        <v>270300</v>
      </c>
      <c r="G1030" s="30">
        <f t="shared" si="291"/>
        <v>19894</v>
      </c>
      <c r="H1030" s="30">
        <f t="shared" si="291"/>
        <v>19894</v>
      </c>
      <c r="I1030" s="30">
        <f t="shared" si="291"/>
        <v>115852</v>
      </c>
      <c r="J1030" s="30">
        <f t="shared" si="291"/>
        <v>115852</v>
      </c>
      <c r="K1030" s="30">
        <f t="shared" si="291"/>
        <v>135746</v>
      </c>
      <c r="L1030" s="30">
        <f t="shared" si="291"/>
        <v>135746</v>
      </c>
      <c r="M1030" s="30">
        <f t="shared" si="291"/>
        <v>134554</v>
      </c>
    </row>
    <row r="1031" spans="1:13" ht="12.7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</row>
    <row r="1032" spans="1:13" ht="12.75">
      <c r="A1032" s="32"/>
      <c r="B1032" s="20" t="s">
        <v>232</v>
      </c>
      <c r="C1032" s="32"/>
      <c r="D1032" s="32"/>
      <c r="E1032" s="32"/>
      <c r="F1032" s="30">
        <f aca="true" t="shared" si="292" ref="F1032:M1032">F724</f>
        <v>304902</v>
      </c>
      <c r="G1032" s="30">
        <f t="shared" si="292"/>
        <v>16490</v>
      </c>
      <c r="H1032" s="30">
        <f t="shared" si="292"/>
        <v>16490</v>
      </c>
      <c r="I1032" s="30">
        <f t="shared" si="292"/>
        <v>13955</v>
      </c>
      <c r="J1032" s="30">
        <f t="shared" si="292"/>
        <v>14311</v>
      </c>
      <c r="K1032" s="30">
        <f t="shared" si="292"/>
        <v>30445</v>
      </c>
      <c r="L1032" s="30">
        <f t="shared" si="292"/>
        <v>30801</v>
      </c>
      <c r="M1032" s="30">
        <f t="shared" si="292"/>
        <v>274457</v>
      </c>
    </row>
    <row r="1033" spans="1:13" ht="12.7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</row>
    <row r="1034" spans="1:13" ht="12.75">
      <c r="A1034" s="32"/>
      <c r="B1034" s="20" t="s">
        <v>247</v>
      </c>
      <c r="C1034" s="32"/>
      <c r="D1034" s="32"/>
      <c r="E1034" s="32"/>
      <c r="F1034" s="30">
        <f aca="true" t="shared" si="293" ref="F1034:M1034">F821</f>
        <v>315025</v>
      </c>
      <c r="G1034" s="30">
        <f t="shared" si="293"/>
        <v>16054</v>
      </c>
      <c r="H1034" s="30">
        <f t="shared" si="293"/>
        <v>16054</v>
      </c>
      <c r="I1034" s="30">
        <f t="shared" si="293"/>
        <v>39730</v>
      </c>
      <c r="J1034" s="30">
        <f t="shared" si="293"/>
        <v>45642.034</v>
      </c>
      <c r="K1034" s="30">
        <f t="shared" si="293"/>
        <v>55784</v>
      </c>
      <c r="L1034" s="30">
        <f t="shared" si="293"/>
        <v>61696.034</v>
      </c>
      <c r="M1034" s="30">
        <f t="shared" si="293"/>
        <v>259241</v>
      </c>
    </row>
    <row r="1035" spans="1:13" ht="12.7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</row>
    <row r="1036" spans="1:13" ht="12.75">
      <c r="A1036" s="32"/>
      <c r="B1036" s="20" t="s">
        <v>263</v>
      </c>
      <c r="C1036" s="32"/>
      <c r="D1036" s="32"/>
      <c r="E1036" s="32"/>
      <c r="F1036" s="30">
        <f aca="true" t="shared" si="294" ref="F1036:M1036">F867</f>
        <v>304987</v>
      </c>
      <c r="G1036" s="30">
        <f t="shared" si="294"/>
        <v>9180</v>
      </c>
      <c r="H1036" s="30">
        <f t="shared" si="294"/>
        <v>9180</v>
      </c>
      <c r="I1036" s="30">
        <f t="shared" si="294"/>
        <v>37824</v>
      </c>
      <c r="J1036" s="30">
        <f t="shared" si="294"/>
        <v>37993.097</v>
      </c>
      <c r="K1036" s="30">
        <f t="shared" si="294"/>
        <v>47004</v>
      </c>
      <c r="L1036" s="30">
        <f t="shared" si="294"/>
        <v>47173.097</v>
      </c>
      <c r="M1036" s="30">
        <f t="shared" si="294"/>
        <v>257983</v>
      </c>
    </row>
    <row r="1037" spans="1:13" ht="12.7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</row>
    <row r="1038" spans="1:13" ht="12.75">
      <c r="A1038" s="32"/>
      <c r="B1038" s="20" t="s">
        <v>273</v>
      </c>
      <c r="C1038" s="32"/>
      <c r="D1038" s="32"/>
      <c r="E1038" s="32"/>
      <c r="F1038" s="30">
        <f aca="true" t="shared" si="295" ref="F1038:M1038">F894</f>
        <v>206936</v>
      </c>
      <c r="G1038" s="30">
        <f t="shared" si="295"/>
        <v>28021</v>
      </c>
      <c r="H1038" s="30">
        <f t="shared" si="295"/>
        <v>28021</v>
      </c>
      <c r="I1038" s="30">
        <f t="shared" si="295"/>
        <v>13402</v>
      </c>
      <c r="J1038" s="30">
        <f t="shared" si="295"/>
        <v>18123</v>
      </c>
      <c r="K1038" s="30">
        <f t="shared" si="295"/>
        <v>41423</v>
      </c>
      <c r="L1038" s="30">
        <f t="shared" si="295"/>
        <v>46144</v>
      </c>
      <c r="M1038" s="30">
        <f t="shared" si="295"/>
        <v>165513</v>
      </c>
    </row>
    <row r="1039" spans="1:13" ht="12.7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</row>
    <row r="1040" spans="1:13" ht="12.75">
      <c r="A1040" s="32"/>
      <c r="B1040" s="20" t="s">
        <v>334</v>
      </c>
      <c r="C1040" s="32"/>
      <c r="D1040" s="32"/>
      <c r="E1040" s="32"/>
      <c r="F1040" s="30">
        <f aca="true" t="shared" si="296" ref="F1040:M1040">F763</f>
        <v>134239</v>
      </c>
      <c r="G1040" s="30">
        <f t="shared" si="296"/>
        <v>25447</v>
      </c>
      <c r="H1040" s="30">
        <f t="shared" si="296"/>
        <v>25447</v>
      </c>
      <c r="I1040" s="30">
        <f t="shared" si="296"/>
        <v>5096</v>
      </c>
      <c r="J1040" s="30">
        <f t="shared" si="296"/>
        <v>5204</v>
      </c>
      <c r="K1040" s="30">
        <f t="shared" si="296"/>
        <v>30543</v>
      </c>
      <c r="L1040" s="30">
        <f t="shared" si="296"/>
        <v>30651</v>
      </c>
      <c r="M1040" s="30">
        <f t="shared" si="296"/>
        <v>103696</v>
      </c>
    </row>
    <row r="1041" spans="1:13" ht="12.7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</row>
    <row r="1042" spans="1:13" ht="12.75">
      <c r="A1042" s="32"/>
      <c r="B1042" s="20" t="s">
        <v>279</v>
      </c>
      <c r="C1042" s="32"/>
      <c r="D1042" s="32"/>
      <c r="E1042" s="32"/>
      <c r="F1042" s="33">
        <f aca="true" t="shared" si="297" ref="F1042:M1042">F926</f>
        <v>420486</v>
      </c>
      <c r="G1042" s="33">
        <f t="shared" si="297"/>
        <v>7544</v>
      </c>
      <c r="H1042" s="30">
        <f t="shared" si="297"/>
        <v>7544</v>
      </c>
      <c r="I1042" s="33">
        <f t="shared" si="297"/>
        <v>21144</v>
      </c>
      <c r="J1042" s="30">
        <f t="shared" si="297"/>
        <v>22771</v>
      </c>
      <c r="K1042" s="33">
        <f t="shared" si="297"/>
        <v>28688</v>
      </c>
      <c r="L1042" s="30">
        <f t="shared" si="297"/>
        <v>30315</v>
      </c>
      <c r="M1042" s="33">
        <f t="shared" si="297"/>
        <v>391798</v>
      </c>
    </row>
    <row r="1043" spans="1:13" ht="12.7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</row>
    <row r="1044" spans="1:13" ht="12.75">
      <c r="A1044" s="32"/>
      <c r="B1044" s="32"/>
      <c r="C1044" s="32"/>
      <c r="D1044" s="32"/>
      <c r="E1044" s="32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</row>
    <row r="1046" spans="1:13" ht="13.5" thickBot="1">
      <c r="A1046" s="32"/>
      <c r="B1046" s="32"/>
      <c r="C1046" s="20" t="s">
        <v>335</v>
      </c>
      <c r="D1046" s="32"/>
      <c r="E1046" s="32"/>
      <c r="F1046" s="35">
        <f aca="true" t="shared" si="298" ref="F1046:M1046">SUM(F1014:F1042)</f>
        <v>5965100.15</v>
      </c>
      <c r="G1046" s="35">
        <f t="shared" si="298"/>
        <v>986147</v>
      </c>
      <c r="H1046" s="35">
        <f t="shared" si="298"/>
        <v>986147</v>
      </c>
      <c r="I1046" s="35">
        <f t="shared" si="298"/>
        <v>880008</v>
      </c>
      <c r="J1046" s="35">
        <f t="shared" si="298"/>
        <v>960474.1309999999</v>
      </c>
      <c r="K1046" s="35">
        <f t="shared" si="298"/>
        <v>1866155</v>
      </c>
      <c r="L1046" s="35">
        <f t="shared" si="298"/>
        <v>1946621.131</v>
      </c>
      <c r="M1046" s="35">
        <f t="shared" si="298"/>
        <v>4098945.15</v>
      </c>
    </row>
    <row r="1047" spans="1:13" ht="13.5" thickTop="1">
      <c r="A1047" s="32"/>
      <c r="B1047" s="32"/>
      <c r="C1047" s="32"/>
      <c r="D1047" s="32"/>
      <c r="E1047" s="32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</row>
    <row r="1182" ht="12.75">
      <c r="A1182" s="24"/>
    </row>
    <row r="1183" ht="12.75">
      <c r="D1183" s="24"/>
    </row>
    <row r="1184" ht="12.75">
      <c r="D1184" s="24"/>
    </row>
    <row r="1187" ht="12.75">
      <c r="A1187" s="24"/>
    </row>
    <row r="1189" spans="1:6" ht="12.75">
      <c r="A1189" s="24"/>
      <c r="F1189" s="24"/>
    </row>
    <row r="1190" spans="1:6" ht="12.75">
      <c r="A1190" s="24"/>
      <c r="F1190" s="24"/>
    </row>
    <row r="1191" ht="12.75">
      <c r="F1191" s="24"/>
    </row>
    <row r="1192" ht="12.75">
      <c r="B1192" s="24"/>
    </row>
    <row r="1193" ht="12.75">
      <c r="F1193" s="24"/>
    </row>
    <row r="1195" spans="2:6" ht="12.75">
      <c r="B1195" s="24"/>
      <c r="F1195" s="24"/>
    </row>
    <row r="1199" spans="1:6" ht="12.75">
      <c r="A1199" s="24"/>
      <c r="F1199" s="24"/>
    </row>
    <row r="1200" spans="1:6" ht="12.75">
      <c r="A1200" s="24"/>
      <c r="F1200" s="24"/>
    </row>
    <row r="1201" spans="2:6" ht="12.75">
      <c r="B1201" s="24"/>
      <c r="F1201" s="24"/>
    </row>
    <row r="1203" spans="2:6" ht="12.75">
      <c r="B1203" s="24"/>
      <c r="F1203" s="24"/>
    </row>
    <row r="1207" ht="12.75">
      <c r="A1207" s="24"/>
    </row>
    <row r="1208" ht="12.75">
      <c r="F1208" s="24"/>
    </row>
    <row r="1209" ht="12.75">
      <c r="A1209" s="24"/>
    </row>
    <row r="1210" ht="12.75">
      <c r="F1210" s="24"/>
    </row>
    <row r="1211" ht="12.75">
      <c r="A1211" s="24"/>
    </row>
    <row r="1212" ht="12.75">
      <c r="F1212" s="24"/>
    </row>
    <row r="1213" ht="12.75">
      <c r="A1213" s="24"/>
    </row>
    <row r="1215" ht="12.75">
      <c r="A1215" s="24"/>
    </row>
    <row r="1217" ht="12.75">
      <c r="A1217" s="24"/>
    </row>
    <row r="1219" ht="12.75">
      <c r="A1219" s="24"/>
    </row>
    <row r="1222" ht="12.75">
      <c r="A1222" s="24"/>
    </row>
    <row r="1223" ht="12.75">
      <c r="A1223" s="24"/>
    </row>
  </sheetData>
  <sheetProtection/>
  <mergeCells count="1">
    <mergeCell ref="G7:K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1"/>
  <sheetViews>
    <sheetView zoomScalePageLayoutView="0" workbookViewId="0" topLeftCell="A10">
      <selection activeCell="D23" sqref="D23:D28"/>
    </sheetView>
  </sheetViews>
  <sheetFormatPr defaultColWidth="9.140625" defaultRowHeight="12.75"/>
  <cols>
    <col min="1" max="1" width="8.140625" style="0" customWidth="1"/>
    <col min="2" max="2" width="4.7109375" style="0" customWidth="1"/>
    <col min="3" max="3" width="20.140625" style="0" customWidth="1"/>
    <col min="4" max="4" width="18.00390625" style="0" customWidth="1"/>
    <col min="5" max="5" width="13.7109375" style="0" customWidth="1"/>
    <col min="6" max="6" width="13.421875" style="0" customWidth="1"/>
    <col min="7" max="7" width="14.140625" style="0" customWidth="1"/>
    <col min="8" max="8" width="11.7109375" style="0" customWidth="1"/>
    <col min="9" max="9" width="17.7109375" style="0" customWidth="1"/>
  </cols>
  <sheetData>
    <row r="1" spans="1:9" ht="19.5">
      <c r="A1" s="171" t="s">
        <v>337</v>
      </c>
      <c r="B1" s="171"/>
      <c r="C1" s="171"/>
      <c r="D1" s="171"/>
      <c r="E1" s="171"/>
      <c r="F1" s="171"/>
      <c r="G1" s="171"/>
      <c r="H1" s="171"/>
      <c r="I1" s="171"/>
    </row>
    <row r="2" spans="1:17" ht="19.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K2" s="1"/>
      <c r="L2" s="1"/>
      <c r="M2" s="1"/>
      <c r="N2" s="1"/>
      <c r="O2" s="1"/>
      <c r="P2" s="1"/>
      <c r="Q2" s="1"/>
    </row>
    <row r="3" spans="1:17" ht="16.5">
      <c r="A3" s="172" t="s">
        <v>1</v>
      </c>
      <c r="B3" s="172"/>
      <c r="C3" s="172"/>
      <c r="D3" s="172"/>
      <c r="E3" s="172"/>
      <c r="F3" s="172"/>
      <c r="G3" s="172"/>
      <c r="H3" s="172"/>
      <c r="I3" s="172"/>
      <c r="K3" s="1"/>
      <c r="L3" s="1"/>
      <c r="M3" s="1"/>
      <c r="N3" s="1"/>
      <c r="O3" s="1"/>
      <c r="P3" s="1"/>
      <c r="Q3" s="1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0"/>
      <c r="B6" s="173" t="s">
        <v>68</v>
      </c>
      <c r="C6" s="174"/>
      <c r="D6" s="11" t="s">
        <v>2</v>
      </c>
      <c r="E6" s="11" t="s">
        <v>2</v>
      </c>
      <c r="F6" s="11" t="s">
        <v>70</v>
      </c>
      <c r="G6" s="173" t="s">
        <v>336</v>
      </c>
      <c r="H6" s="174"/>
      <c r="I6" s="12" t="s">
        <v>5</v>
      </c>
      <c r="J6" s="1"/>
      <c r="K6" s="1"/>
      <c r="L6" s="1"/>
      <c r="M6" s="1"/>
      <c r="N6" s="1"/>
      <c r="O6" s="1"/>
      <c r="P6" s="1"/>
      <c r="Q6" s="1"/>
    </row>
    <row r="7" spans="1:17" ht="16.5" thickBot="1">
      <c r="A7" s="14" t="s">
        <v>51</v>
      </c>
      <c r="B7" s="175" t="s">
        <v>69</v>
      </c>
      <c r="C7" s="176"/>
      <c r="D7" s="13" t="s">
        <v>3</v>
      </c>
      <c r="E7" s="13" t="s">
        <v>4</v>
      </c>
      <c r="F7" s="13" t="s">
        <v>71</v>
      </c>
      <c r="G7" s="170" t="s">
        <v>72</v>
      </c>
      <c r="H7" s="170"/>
      <c r="I7" s="13" t="s">
        <v>3</v>
      </c>
      <c r="J7" s="1"/>
      <c r="K7" s="1"/>
      <c r="L7" s="1"/>
      <c r="M7" s="1"/>
      <c r="N7" s="1"/>
      <c r="O7" s="1"/>
      <c r="P7" s="1"/>
      <c r="Q7" s="1"/>
    </row>
    <row r="8" spans="1:17" ht="15">
      <c r="A8" s="4"/>
      <c r="B8" s="43"/>
      <c r="C8" s="38"/>
      <c r="D8" s="5"/>
      <c r="E8" s="5"/>
      <c r="F8" s="5"/>
      <c r="G8" s="5"/>
      <c r="H8" s="5"/>
      <c r="I8" s="5"/>
      <c r="J8" s="1"/>
      <c r="K8" s="1"/>
      <c r="L8" s="1"/>
      <c r="M8" s="1"/>
      <c r="N8" s="1"/>
      <c r="O8" s="1"/>
      <c r="P8" s="1"/>
      <c r="Q8" s="1"/>
    </row>
    <row r="9" spans="1:17" ht="15">
      <c r="A9" s="16" t="s">
        <v>6</v>
      </c>
      <c r="B9" s="45">
        <v>1</v>
      </c>
      <c r="C9" s="38" t="s">
        <v>7</v>
      </c>
      <c r="D9" s="7">
        <v>30206</v>
      </c>
      <c r="E9" s="7">
        <v>35549</v>
      </c>
      <c r="F9" s="7">
        <f>+D9-E9</f>
        <v>-5343</v>
      </c>
      <c r="G9" s="17" t="s">
        <v>44</v>
      </c>
      <c r="H9" s="7">
        <v>6763</v>
      </c>
      <c r="I9" s="7">
        <f>ROUND(D9*0.2,0)</f>
        <v>6041</v>
      </c>
      <c r="J9" s="3"/>
      <c r="K9" s="1"/>
      <c r="L9" s="1"/>
      <c r="M9" s="1"/>
      <c r="N9" s="1"/>
      <c r="O9" s="1"/>
      <c r="P9" s="1"/>
      <c r="Q9" s="1"/>
    </row>
    <row r="10" spans="1:17" ht="15">
      <c r="A10" s="16"/>
      <c r="B10" s="45"/>
      <c r="C10" s="38"/>
      <c r="D10" s="7"/>
      <c r="E10" s="7"/>
      <c r="F10" s="7"/>
      <c r="G10" s="17"/>
      <c r="H10" s="7"/>
      <c r="I10" s="7"/>
      <c r="J10" s="3"/>
      <c r="K10" s="1"/>
      <c r="L10" s="1"/>
      <c r="M10" s="1"/>
      <c r="N10" s="1"/>
      <c r="O10" s="1"/>
      <c r="P10" s="1"/>
      <c r="Q10" s="1"/>
    </row>
    <row r="11" spans="1:17" ht="15">
      <c r="A11" s="16" t="s">
        <v>8</v>
      </c>
      <c r="B11" s="45">
        <v>2</v>
      </c>
      <c r="C11" s="38" t="s">
        <v>9</v>
      </c>
      <c r="D11" s="7">
        <v>16268</v>
      </c>
      <c r="E11" s="7">
        <v>23646</v>
      </c>
      <c r="F11" s="7">
        <f>+D11-E11</f>
        <v>-7378</v>
      </c>
      <c r="G11" s="17" t="s">
        <v>45</v>
      </c>
      <c r="H11" s="7">
        <v>7599</v>
      </c>
      <c r="I11" s="7">
        <f aca="true" t="shared" si="0" ref="I11:I52">ROUND(D11*0.2,0)</f>
        <v>3254</v>
      </c>
      <c r="J11" s="3"/>
      <c r="K11" s="1"/>
      <c r="L11" s="1"/>
      <c r="M11" s="1"/>
      <c r="N11" s="1"/>
      <c r="O11" s="1"/>
      <c r="P11" s="1"/>
      <c r="Q11" s="1"/>
    </row>
    <row r="12" spans="1:17" ht="15">
      <c r="A12" s="16"/>
      <c r="B12" s="45">
        <v>3</v>
      </c>
      <c r="C12" s="38" t="s">
        <v>10</v>
      </c>
      <c r="D12" s="7">
        <v>53542</v>
      </c>
      <c r="E12" s="7">
        <v>47522</v>
      </c>
      <c r="F12" s="7">
        <f aca="true" t="shared" si="1" ref="F12:F52">+D12-E12</f>
        <v>6020</v>
      </c>
      <c r="G12" s="17" t="s">
        <v>45</v>
      </c>
      <c r="H12" s="7">
        <v>1843</v>
      </c>
      <c r="I12" s="7">
        <f t="shared" si="0"/>
        <v>10708</v>
      </c>
      <c r="J12" s="3"/>
      <c r="K12" s="1"/>
      <c r="L12" s="1"/>
      <c r="M12" s="1"/>
      <c r="N12" s="1"/>
      <c r="O12" s="1"/>
      <c r="P12" s="1"/>
      <c r="Q12" s="1"/>
    </row>
    <row r="13" spans="1:17" ht="15">
      <c r="A13" s="16"/>
      <c r="B13" s="45">
        <v>4</v>
      </c>
      <c r="C13" s="38" t="s">
        <v>11</v>
      </c>
      <c r="D13" s="7">
        <v>91511</v>
      </c>
      <c r="E13" s="7">
        <v>21094</v>
      </c>
      <c r="F13" s="7">
        <f t="shared" si="1"/>
        <v>70417</v>
      </c>
      <c r="G13" s="17" t="s">
        <v>46</v>
      </c>
      <c r="H13" s="7">
        <v>76</v>
      </c>
      <c r="I13" s="7">
        <f t="shared" si="0"/>
        <v>18302</v>
      </c>
      <c r="J13" s="3"/>
      <c r="K13" s="1"/>
      <c r="L13" s="1"/>
      <c r="M13" s="1"/>
      <c r="N13" s="1"/>
      <c r="O13" s="1"/>
      <c r="P13" s="1"/>
      <c r="Q13" s="1"/>
    </row>
    <row r="14" spans="1:17" ht="15">
      <c r="A14" s="16"/>
      <c r="B14" s="45">
        <v>5</v>
      </c>
      <c r="C14" s="38" t="s">
        <v>12</v>
      </c>
      <c r="D14" s="7">
        <v>63572</v>
      </c>
      <c r="E14" s="7">
        <v>49188</v>
      </c>
      <c r="F14" s="7">
        <f t="shared" si="1"/>
        <v>14384</v>
      </c>
      <c r="G14" s="17" t="s">
        <v>46</v>
      </c>
      <c r="H14" s="7">
        <v>16229</v>
      </c>
      <c r="I14" s="7">
        <f t="shared" si="0"/>
        <v>12714</v>
      </c>
      <c r="J14" s="3"/>
      <c r="K14" s="1"/>
      <c r="L14" s="1"/>
      <c r="M14" s="1"/>
      <c r="N14" s="1"/>
      <c r="O14" s="1"/>
      <c r="P14" s="1"/>
      <c r="Q14" s="1"/>
    </row>
    <row r="15" spans="1:17" ht="15">
      <c r="A15" s="16"/>
      <c r="B15" s="45">
        <v>6</v>
      </c>
      <c r="C15" s="38" t="s">
        <v>13</v>
      </c>
      <c r="D15" s="7">
        <v>17183</v>
      </c>
      <c r="E15" s="7">
        <v>24518</v>
      </c>
      <c r="F15" s="7">
        <f t="shared" si="1"/>
        <v>-7335</v>
      </c>
      <c r="G15" s="17" t="s">
        <v>46</v>
      </c>
      <c r="H15" s="7">
        <v>4491</v>
      </c>
      <c r="I15" s="7">
        <f t="shared" si="0"/>
        <v>3437</v>
      </c>
      <c r="J15" s="3"/>
      <c r="K15" s="1"/>
      <c r="L15" s="1"/>
      <c r="M15" s="1"/>
      <c r="N15" s="1"/>
      <c r="O15" s="1"/>
      <c r="P15" s="1"/>
      <c r="Q15" s="1"/>
    </row>
    <row r="16" spans="1:17" ht="15">
      <c r="A16" s="16"/>
      <c r="B16" s="45"/>
      <c r="C16" s="38"/>
      <c r="D16" s="7"/>
      <c r="E16" s="7"/>
      <c r="F16" s="7"/>
      <c r="G16" s="17" t="s">
        <v>47</v>
      </c>
      <c r="H16" s="7">
        <v>4181</v>
      </c>
      <c r="I16" s="7"/>
      <c r="J16" s="3"/>
      <c r="K16" s="1"/>
      <c r="L16" s="1"/>
      <c r="M16" s="1"/>
      <c r="N16" s="1"/>
      <c r="O16" s="1"/>
      <c r="P16" s="1"/>
      <c r="Q16" s="1"/>
    </row>
    <row r="17" spans="1:17" ht="15">
      <c r="A17" s="16"/>
      <c r="B17" s="45">
        <v>7</v>
      </c>
      <c r="C17" s="38" t="s">
        <v>43</v>
      </c>
      <c r="D17" s="7">
        <v>11647</v>
      </c>
      <c r="E17" s="7">
        <v>27115</v>
      </c>
      <c r="F17" s="7">
        <f t="shared" si="1"/>
        <v>-15468</v>
      </c>
      <c r="G17" s="17" t="s">
        <v>46</v>
      </c>
      <c r="H17" s="7">
        <v>17840</v>
      </c>
      <c r="I17" s="7">
        <f t="shared" si="0"/>
        <v>2329</v>
      </c>
      <c r="J17" s="3"/>
      <c r="K17" s="1"/>
      <c r="L17" s="1"/>
      <c r="M17" s="1"/>
      <c r="N17" s="1"/>
      <c r="O17" s="1"/>
      <c r="P17" s="1"/>
      <c r="Q17" s="1"/>
    </row>
    <row r="18" spans="1:17" ht="15">
      <c r="A18" s="16"/>
      <c r="B18" s="45"/>
      <c r="C18" s="38"/>
      <c r="D18" s="7"/>
      <c r="E18" s="7"/>
      <c r="F18" s="7"/>
      <c r="G18" s="17"/>
      <c r="H18" s="7"/>
      <c r="I18" s="7"/>
      <c r="J18" s="3"/>
      <c r="K18" s="1"/>
      <c r="L18" s="1"/>
      <c r="M18" s="1"/>
      <c r="N18" s="1"/>
      <c r="O18" s="1"/>
      <c r="P18" s="1"/>
      <c r="Q18" s="1"/>
    </row>
    <row r="19" spans="1:17" ht="15">
      <c r="A19" s="16" t="s">
        <v>15</v>
      </c>
      <c r="B19" s="45">
        <v>8</v>
      </c>
      <c r="C19" s="38" t="s">
        <v>14</v>
      </c>
      <c r="D19" s="7">
        <v>122145</v>
      </c>
      <c r="E19" s="7">
        <v>99174</v>
      </c>
      <c r="F19" s="7">
        <f t="shared" si="1"/>
        <v>22971</v>
      </c>
      <c r="G19" s="17" t="s">
        <v>46</v>
      </c>
      <c r="H19" s="7">
        <v>16472</v>
      </c>
      <c r="I19" s="7">
        <f t="shared" si="0"/>
        <v>24429</v>
      </c>
      <c r="J19" s="3"/>
      <c r="K19" s="1"/>
      <c r="L19" s="1"/>
      <c r="M19" s="1"/>
      <c r="N19" s="1"/>
      <c r="O19" s="1"/>
      <c r="P19" s="1"/>
      <c r="Q19" s="1"/>
    </row>
    <row r="20" spans="1:17" ht="15">
      <c r="A20" s="16"/>
      <c r="B20" s="45">
        <v>9</v>
      </c>
      <c r="C20" s="38" t="s">
        <v>16</v>
      </c>
      <c r="D20" s="7">
        <v>69202</v>
      </c>
      <c r="E20" s="7">
        <v>69719</v>
      </c>
      <c r="F20" s="7">
        <f t="shared" si="1"/>
        <v>-517</v>
      </c>
      <c r="G20" s="17" t="s">
        <v>49</v>
      </c>
      <c r="H20" s="7">
        <v>517</v>
      </c>
      <c r="I20" s="7">
        <f t="shared" si="0"/>
        <v>13840</v>
      </c>
      <c r="J20" s="3"/>
      <c r="K20" s="1"/>
      <c r="L20" s="1"/>
      <c r="M20" s="1"/>
      <c r="N20" s="1"/>
      <c r="O20" s="1"/>
      <c r="P20" s="1"/>
      <c r="Q20" s="1"/>
    </row>
    <row r="21" spans="1:17" ht="15">
      <c r="A21" s="16"/>
      <c r="B21" s="45">
        <v>10</v>
      </c>
      <c r="C21" s="38" t="s">
        <v>17</v>
      </c>
      <c r="D21" s="7">
        <v>53554</v>
      </c>
      <c r="E21" s="7">
        <v>35932</v>
      </c>
      <c r="F21" s="7">
        <f t="shared" si="1"/>
        <v>17622</v>
      </c>
      <c r="G21" s="17" t="s">
        <v>48</v>
      </c>
      <c r="H21" s="7">
        <v>4076</v>
      </c>
      <c r="I21" s="7">
        <f t="shared" si="0"/>
        <v>10711</v>
      </c>
      <c r="J21" s="3"/>
      <c r="K21" s="1"/>
      <c r="L21" s="1"/>
      <c r="M21" s="1"/>
      <c r="N21" s="1"/>
      <c r="O21" s="1"/>
      <c r="P21" s="1"/>
      <c r="Q21" s="1"/>
    </row>
    <row r="22" spans="1:17" ht="15">
      <c r="A22" s="16"/>
      <c r="B22" s="45"/>
      <c r="C22" s="38"/>
      <c r="D22" s="7"/>
      <c r="E22" s="7"/>
      <c r="F22" s="7"/>
      <c r="G22" s="17"/>
      <c r="H22" s="7"/>
      <c r="I22" s="7"/>
      <c r="J22" s="3"/>
      <c r="K22" s="1"/>
      <c r="L22" s="1"/>
      <c r="M22" s="1"/>
      <c r="N22" s="1"/>
      <c r="O22" s="1"/>
      <c r="P22" s="1"/>
      <c r="Q22" s="1"/>
    </row>
    <row r="23" spans="1:17" ht="15">
      <c r="A23" s="16" t="s">
        <v>18</v>
      </c>
      <c r="B23" s="45">
        <v>11</v>
      </c>
      <c r="C23" s="38" t="s">
        <v>19</v>
      </c>
      <c r="D23" s="7">
        <v>26640</v>
      </c>
      <c r="E23" s="7">
        <v>30533</v>
      </c>
      <c r="F23" s="7">
        <f t="shared" si="1"/>
        <v>-3893</v>
      </c>
      <c r="G23" s="17" t="s">
        <v>46</v>
      </c>
      <c r="H23" s="7">
        <v>4728</v>
      </c>
      <c r="I23" s="7">
        <f t="shared" si="0"/>
        <v>5328</v>
      </c>
      <c r="J23" s="3"/>
      <c r="K23" s="1"/>
      <c r="L23" s="1"/>
      <c r="M23" s="1"/>
      <c r="N23" s="1"/>
      <c r="O23" s="1"/>
      <c r="P23" s="1"/>
      <c r="Q23" s="1"/>
    </row>
    <row r="24" spans="1:17" ht="15">
      <c r="A24" s="16"/>
      <c r="B24" s="45">
        <v>12</v>
      </c>
      <c r="C24" s="38" t="s">
        <v>20</v>
      </c>
      <c r="D24" s="7">
        <v>-911</v>
      </c>
      <c r="E24" s="7">
        <v>489</v>
      </c>
      <c r="F24" s="7">
        <f t="shared" si="1"/>
        <v>-1400</v>
      </c>
      <c r="G24" s="17" t="s">
        <v>49</v>
      </c>
      <c r="H24" s="7">
        <v>1400</v>
      </c>
      <c r="I24" s="7"/>
      <c r="J24" s="3"/>
      <c r="K24" s="1"/>
      <c r="L24" s="1"/>
      <c r="M24" s="1"/>
      <c r="N24" s="1"/>
      <c r="O24" s="1"/>
      <c r="P24" s="1"/>
      <c r="Q24" s="1"/>
    </row>
    <row r="25" spans="1:17" ht="15">
      <c r="A25" s="16"/>
      <c r="B25" s="45"/>
      <c r="C25" s="38"/>
      <c r="D25" s="7"/>
      <c r="E25" s="7"/>
      <c r="F25" s="7"/>
      <c r="G25" s="17"/>
      <c r="H25" s="7"/>
      <c r="I25" s="7"/>
      <c r="J25" s="3"/>
      <c r="K25" s="1"/>
      <c r="L25" s="1"/>
      <c r="M25" s="1"/>
      <c r="N25" s="1"/>
      <c r="O25" s="1"/>
      <c r="P25" s="1"/>
      <c r="Q25" s="1"/>
    </row>
    <row r="26" spans="1:17" ht="15">
      <c r="A26" s="16" t="s">
        <v>21</v>
      </c>
      <c r="B26" s="45">
        <v>13</v>
      </c>
      <c r="C26" s="38" t="s">
        <v>22</v>
      </c>
      <c r="D26" s="7">
        <v>41760</v>
      </c>
      <c r="E26" s="7">
        <v>42967</v>
      </c>
      <c r="F26" s="7">
        <f t="shared" si="1"/>
        <v>-1207</v>
      </c>
      <c r="G26" s="17" t="s">
        <v>49</v>
      </c>
      <c r="H26" s="7">
        <v>4498</v>
      </c>
      <c r="I26" s="7">
        <f t="shared" si="0"/>
        <v>8352</v>
      </c>
      <c r="J26" s="3"/>
      <c r="K26" s="1"/>
      <c r="L26" s="1"/>
      <c r="M26" s="1"/>
      <c r="N26" s="1"/>
      <c r="O26" s="1"/>
      <c r="P26" s="1"/>
      <c r="Q26" s="1"/>
    </row>
    <row r="27" spans="1:17" ht="15">
      <c r="A27" s="16"/>
      <c r="B27" s="45"/>
      <c r="C27" s="38"/>
      <c r="D27" s="7"/>
      <c r="E27" s="7"/>
      <c r="F27" s="7"/>
      <c r="G27" s="17" t="s">
        <v>46</v>
      </c>
      <c r="H27" s="7">
        <v>30</v>
      </c>
      <c r="I27" s="7"/>
      <c r="J27" s="3"/>
      <c r="K27" s="1"/>
      <c r="L27" s="1"/>
      <c r="M27" s="1"/>
      <c r="N27" s="1"/>
      <c r="O27" s="1"/>
      <c r="P27" s="1"/>
      <c r="Q27" s="1"/>
    </row>
    <row r="28" spans="1:17" ht="15">
      <c r="A28" s="16"/>
      <c r="B28" s="45">
        <v>14</v>
      </c>
      <c r="C28" s="38" t="s">
        <v>23</v>
      </c>
      <c r="D28" s="7">
        <v>11360</v>
      </c>
      <c r="E28" s="7">
        <v>12652</v>
      </c>
      <c r="F28" s="7">
        <f t="shared" si="1"/>
        <v>-1292</v>
      </c>
      <c r="G28" s="17" t="s">
        <v>46</v>
      </c>
      <c r="H28" s="7">
        <v>3748</v>
      </c>
      <c r="I28" s="7">
        <f t="shared" si="0"/>
        <v>2272</v>
      </c>
      <c r="J28" s="3"/>
      <c r="K28" s="1"/>
      <c r="L28" s="1"/>
      <c r="M28" s="1"/>
      <c r="N28" s="1"/>
      <c r="O28" s="1"/>
      <c r="P28" s="1"/>
      <c r="Q28" s="1"/>
    </row>
    <row r="29" spans="1:17" ht="15">
      <c r="A29" s="16"/>
      <c r="B29" s="45"/>
      <c r="C29" s="38"/>
      <c r="D29" s="7"/>
      <c r="E29" s="7"/>
      <c r="F29" s="7"/>
      <c r="G29" s="17"/>
      <c r="H29" s="7"/>
      <c r="I29" s="7"/>
      <c r="J29" s="3"/>
      <c r="K29" s="1"/>
      <c r="L29" s="1"/>
      <c r="M29" s="1"/>
      <c r="N29" s="1"/>
      <c r="O29" s="1"/>
      <c r="P29" s="1"/>
      <c r="Q29" s="1"/>
    </row>
    <row r="30" spans="1:17" ht="15">
      <c r="A30" s="16" t="s">
        <v>24</v>
      </c>
      <c r="B30" s="45">
        <v>15</v>
      </c>
      <c r="C30" s="38" t="s">
        <v>25</v>
      </c>
      <c r="D30" s="7">
        <v>23133</v>
      </c>
      <c r="E30" s="7">
        <v>19901</v>
      </c>
      <c r="F30" s="7">
        <f t="shared" si="1"/>
        <v>3232</v>
      </c>
      <c r="G30" s="17" t="s">
        <v>48</v>
      </c>
      <c r="H30" s="7">
        <v>362</v>
      </c>
      <c r="I30" s="7">
        <f t="shared" si="0"/>
        <v>4627</v>
      </c>
      <c r="J30" s="3"/>
      <c r="K30" s="1"/>
      <c r="L30" s="1"/>
      <c r="M30" s="1"/>
      <c r="N30" s="1"/>
      <c r="O30" s="1"/>
      <c r="P30" s="1"/>
      <c r="Q30" s="1"/>
    </row>
    <row r="31" spans="1:17" ht="15">
      <c r="A31" s="16"/>
      <c r="B31" s="45">
        <v>16</v>
      </c>
      <c r="C31" s="38" t="s">
        <v>26</v>
      </c>
      <c r="D31" s="7">
        <v>19510</v>
      </c>
      <c r="E31" s="7">
        <v>17879</v>
      </c>
      <c r="F31" s="7">
        <f t="shared" si="1"/>
        <v>1631</v>
      </c>
      <c r="G31" s="17" t="s">
        <v>46</v>
      </c>
      <c r="H31" s="7">
        <v>15331</v>
      </c>
      <c r="I31" s="7">
        <f t="shared" si="0"/>
        <v>3902</v>
      </c>
      <c r="J31" s="3"/>
      <c r="K31" s="1"/>
      <c r="L31" s="1"/>
      <c r="M31" s="1"/>
      <c r="N31" s="1"/>
      <c r="O31" s="1"/>
      <c r="P31" s="1"/>
      <c r="Q31" s="1"/>
    </row>
    <row r="32" spans="1:17" ht="15">
      <c r="A32" s="16"/>
      <c r="B32" s="45"/>
      <c r="C32" s="38"/>
      <c r="D32" s="7"/>
      <c r="E32" s="7"/>
      <c r="F32" s="7"/>
      <c r="G32" s="17" t="s">
        <v>45</v>
      </c>
      <c r="H32" s="7">
        <v>3674</v>
      </c>
      <c r="I32" s="7"/>
      <c r="J32" s="3"/>
      <c r="K32" s="1"/>
      <c r="L32" s="1"/>
      <c r="M32" s="1"/>
      <c r="N32" s="1"/>
      <c r="O32" s="1"/>
      <c r="P32" s="1"/>
      <c r="Q32" s="1"/>
    </row>
    <row r="33" spans="1:17" ht="15">
      <c r="A33" s="16"/>
      <c r="B33" s="45"/>
      <c r="C33" s="38"/>
      <c r="D33" s="7"/>
      <c r="E33" s="7"/>
      <c r="F33" s="7"/>
      <c r="G33" s="17"/>
      <c r="H33" s="7"/>
      <c r="I33" s="7"/>
      <c r="J33" s="3"/>
      <c r="K33" s="1"/>
      <c r="L33" s="1"/>
      <c r="M33" s="1"/>
      <c r="N33" s="1"/>
      <c r="O33" s="1"/>
      <c r="P33" s="1"/>
      <c r="Q33" s="1"/>
    </row>
    <row r="34" spans="1:17" ht="15">
      <c r="A34" s="16" t="s">
        <v>24</v>
      </c>
      <c r="B34" s="45">
        <v>17</v>
      </c>
      <c r="C34" s="38" t="s">
        <v>27</v>
      </c>
      <c r="D34" s="7">
        <v>4488</v>
      </c>
      <c r="E34" s="7">
        <v>5641</v>
      </c>
      <c r="F34" s="7">
        <f t="shared" si="1"/>
        <v>-1153</v>
      </c>
      <c r="G34" s="17" t="s">
        <v>49</v>
      </c>
      <c r="H34" s="7">
        <v>34</v>
      </c>
      <c r="I34" s="7">
        <f t="shared" si="0"/>
        <v>898</v>
      </c>
      <c r="J34" s="3"/>
      <c r="K34" s="1"/>
      <c r="L34" s="1"/>
      <c r="M34" s="1"/>
      <c r="N34" s="1"/>
      <c r="O34" s="1"/>
      <c r="P34" s="1"/>
      <c r="Q34" s="1"/>
    </row>
    <row r="35" spans="1:17" ht="15">
      <c r="A35" s="16"/>
      <c r="B35" s="45"/>
      <c r="C35" s="38"/>
      <c r="D35" s="7"/>
      <c r="E35" s="7"/>
      <c r="F35" s="7"/>
      <c r="G35" s="17" t="s">
        <v>48</v>
      </c>
      <c r="H35" s="7">
        <v>1119</v>
      </c>
      <c r="I35" s="7"/>
      <c r="J35" s="3"/>
      <c r="K35" s="1"/>
      <c r="L35" s="1"/>
      <c r="M35" s="1"/>
      <c r="N35" s="1"/>
      <c r="O35" s="1"/>
      <c r="P35" s="1"/>
      <c r="Q35" s="1"/>
    </row>
    <row r="36" spans="1:17" ht="15">
      <c r="A36" s="16"/>
      <c r="B36" s="45"/>
      <c r="C36" s="38"/>
      <c r="D36" s="7"/>
      <c r="E36" s="7"/>
      <c r="F36" s="7"/>
      <c r="G36" s="17"/>
      <c r="H36" s="7"/>
      <c r="I36" s="7"/>
      <c r="J36" s="3"/>
      <c r="K36" s="1"/>
      <c r="L36" s="1"/>
      <c r="M36" s="1"/>
      <c r="N36" s="1"/>
      <c r="O36" s="1"/>
      <c r="P36" s="1"/>
      <c r="Q36" s="1"/>
    </row>
    <row r="37" spans="1:17" ht="15">
      <c r="A37" s="16" t="s">
        <v>28</v>
      </c>
      <c r="B37" s="45">
        <v>18</v>
      </c>
      <c r="C37" s="38" t="s">
        <v>29</v>
      </c>
      <c r="D37" s="7">
        <v>39378</v>
      </c>
      <c r="E37" s="7">
        <v>18915</v>
      </c>
      <c r="F37" s="7">
        <f t="shared" si="1"/>
        <v>20463</v>
      </c>
      <c r="G37" s="17" t="s">
        <v>45</v>
      </c>
      <c r="H37" s="7">
        <v>13603</v>
      </c>
      <c r="I37" s="7">
        <f t="shared" si="0"/>
        <v>7876</v>
      </c>
      <c r="J37" s="3"/>
      <c r="K37" s="1"/>
      <c r="L37" s="1"/>
      <c r="M37" s="1"/>
      <c r="N37" s="1"/>
      <c r="O37" s="1"/>
      <c r="P37" s="1"/>
      <c r="Q37" s="1"/>
    </row>
    <row r="38" spans="1:17" ht="15">
      <c r="A38" s="16"/>
      <c r="B38" s="45">
        <v>19</v>
      </c>
      <c r="C38" s="38" t="s">
        <v>30</v>
      </c>
      <c r="D38" s="7">
        <v>18463</v>
      </c>
      <c r="E38" s="7">
        <v>38761</v>
      </c>
      <c r="F38" s="7">
        <f t="shared" si="1"/>
        <v>-20298</v>
      </c>
      <c r="G38" s="17" t="s">
        <v>46</v>
      </c>
      <c r="H38" s="7">
        <v>22943</v>
      </c>
      <c r="I38" s="7">
        <f t="shared" si="0"/>
        <v>3693</v>
      </c>
      <c r="J38" s="3"/>
      <c r="K38" s="1"/>
      <c r="L38" s="1"/>
      <c r="M38" s="1"/>
      <c r="N38" s="1"/>
      <c r="O38" s="1"/>
      <c r="P38" s="1"/>
      <c r="Q38" s="1"/>
    </row>
    <row r="39" spans="1:17" ht="15">
      <c r="A39" s="16"/>
      <c r="B39" s="45"/>
      <c r="C39" s="38"/>
      <c r="D39" s="7"/>
      <c r="E39" s="7"/>
      <c r="F39" s="7"/>
      <c r="G39" s="17" t="s">
        <v>45</v>
      </c>
      <c r="H39" s="7">
        <v>13508</v>
      </c>
      <c r="I39" s="7"/>
      <c r="J39" s="3"/>
      <c r="K39" s="1"/>
      <c r="L39" s="1"/>
      <c r="M39" s="1"/>
      <c r="N39" s="1"/>
      <c r="O39" s="1"/>
      <c r="P39" s="1"/>
      <c r="Q39" s="1"/>
    </row>
    <row r="40" spans="1:17" ht="15">
      <c r="A40" s="16"/>
      <c r="B40" s="45">
        <v>20</v>
      </c>
      <c r="C40" s="38" t="s">
        <v>31</v>
      </c>
      <c r="D40" s="7">
        <v>23640</v>
      </c>
      <c r="E40" s="7">
        <v>24667</v>
      </c>
      <c r="F40" s="7">
        <f t="shared" si="1"/>
        <v>-1027</v>
      </c>
      <c r="G40" s="17" t="s">
        <v>46</v>
      </c>
      <c r="H40" s="7">
        <v>5950</v>
      </c>
      <c r="I40" s="7">
        <f t="shared" si="0"/>
        <v>4728</v>
      </c>
      <c r="J40" s="3"/>
      <c r="K40" s="1"/>
      <c r="L40" s="1"/>
      <c r="M40" s="1"/>
      <c r="N40" s="1"/>
      <c r="O40" s="1"/>
      <c r="P40" s="1"/>
      <c r="Q40" s="1"/>
    </row>
    <row r="41" spans="1:17" ht="15">
      <c r="A41" s="16"/>
      <c r="B41" s="45"/>
      <c r="C41" s="38"/>
      <c r="D41" s="7"/>
      <c r="E41" s="7"/>
      <c r="F41" s="7"/>
      <c r="G41" s="17" t="s">
        <v>45</v>
      </c>
      <c r="H41" s="7">
        <v>8782</v>
      </c>
      <c r="I41" s="7"/>
      <c r="J41" s="3"/>
      <c r="K41" s="1"/>
      <c r="L41" s="1"/>
      <c r="M41" s="1"/>
      <c r="N41" s="1"/>
      <c r="O41" s="1"/>
      <c r="P41" s="1"/>
      <c r="Q41" s="1"/>
    </row>
    <row r="42" spans="1:17" ht="15">
      <c r="A42" s="16"/>
      <c r="B42" s="45">
        <v>21</v>
      </c>
      <c r="C42" s="38" t="s">
        <v>32</v>
      </c>
      <c r="D42" s="7">
        <v>1306</v>
      </c>
      <c r="E42" s="7">
        <v>1760</v>
      </c>
      <c r="F42" s="7">
        <f t="shared" si="1"/>
        <v>-454</v>
      </c>
      <c r="G42" s="17" t="s">
        <v>49</v>
      </c>
      <c r="H42" s="7">
        <v>771</v>
      </c>
      <c r="I42" s="7">
        <f t="shared" si="0"/>
        <v>261</v>
      </c>
      <c r="J42" s="3"/>
      <c r="K42" s="1"/>
      <c r="L42" s="1"/>
      <c r="M42" s="1"/>
      <c r="N42" s="1"/>
      <c r="O42" s="1"/>
      <c r="P42" s="1"/>
      <c r="Q42" s="1"/>
    </row>
    <row r="43" spans="1:17" ht="15">
      <c r="A43" s="16"/>
      <c r="B43" s="45">
        <v>22</v>
      </c>
      <c r="C43" s="38" t="s">
        <v>33</v>
      </c>
      <c r="D43" s="7">
        <v>44055</v>
      </c>
      <c r="E43" s="7">
        <v>15637</v>
      </c>
      <c r="F43" s="7">
        <f t="shared" si="1"/>
        <v>28418</v>
      </c>
      <c r="G43" s="17" t="s">
        <v>45</v>
      </c>
      <c r="H43" s="7">
        <v>5604</v>
      </c>
      <c r="I43" s="7">
        <f t="shared" si="0"/>
        <v>8811</v>
      </c>
      <c r="J43" s="3"/>
      <c r="K43" s="1"/>
      <c r="L43" s="1"/>
      <c r="M43" s="1"/>
      <c r="N43" s="1"/>
      <c r="O43" s="1"/>
      <c r="P43" s="1"/>
      <c r="Q43" s="1"/>
    </row>
    <row r="44" spans="1:17" ht="15">
      <c r="A44" s="16"/>
      <c r="B44" s="45"/>
      <c r="C44" s="38"/>
      <c r="D44" s="7"/>
      <c r="E44" s="7"/>
      <c r="F44" s="7"/>
      <c r="G44" s="17"/>
      <c r="H44" s="7"/>
      <c r="I44" s="7"/>
      <c r="J44" s="3"/>
      <c r="K44" s="1"/>
      <c r="L44" s="1"/>
      <c r="M44" s="1"/>
      <c r="N44" s="1"/>
      <c r="O44" s="1"/>
      <c r="P44" s="1"/>
      <c r="Q44" s="1"/>
    </row>
    <row r="45" spans="1:17" ht="15">
      <c r="A45" s="16" t="s">
        <v>34</v>
      </c>
      <c r="B45" s="45">
        <v>23</v>
      </c>
      <c r="C45" s="38" t="s">
        <v>35</v>
      </c>
      <c r="D45" s="7">
        <v>16266</v>
      </c>
      <c r="E45" s="7">
        <v>9872</v>
      </c>
      <c r="F45" s="7">
        <f t="shared" si="1"/>
        <v>6394</v>
      </c>
      <c r="G45" s="17" t="s">
        <v>49</v>
      </c>
      <c r="H45" s="7">
        <v>239</v>
      </c>
      <c r="I45" s="7">
        <f t="shared" si="0"/>
        <v>3253</v>
      </c>
      <c r="J45" s="3"/>
      <c r="K45" s="1"/>
      <c r="L45" s="1"/>
      <c r="M45" s="1"/>
      <c r="N45" s="1"/>
      <c r="O45" s="1"/>
      <c r="P45" s="1"/>
      <c r="Q45" s="1"/>
    </row>
    <row r="46" spans="1:17" ht="15">
      <c r="A46" s="16"/>
      <c r="B46" s="45"/>
      <c r="C46" s="38"/>
      <c r="D46" s="7"/>
      <c r="E46" s="7"/>
      <c r="F46" s="7"/>
      <c r="G46" s="17"/>
      <c r="H46" s="7"/>
      <c r="I46" s="7"/>
      <c r="J46" s="3"/>
      <c r="K46" s="1"/>
      <c r="L46" s="1"/>
      <c r="M46" s="1"/>
      <c r="N46" s="1"/>
      <c r="O46" s="1"/>
      <c r="P46" s="1"/>
      <c r="Q46" s="1"/>
    </row>
    <row r="47" spans="1:17" ht="15">
      <c r="A47" s="16" t="s">
        <v>36</v>
      </c>
      <c r="B47" s="45">
        <v>24</v>
      </c>
      <c r="C47" s="38" t="s">
        <v>37</v>
      </c>
      <c r="D47" s="7">
        <v>39220</v>
      </c>
      <c r="E47" s="7">
        <v>6396</v>
      </c>
      <c r="F47" s="7">
        <f t="shared" si="1"/>
        <v>32824</v>
      </c>
      <c r="G47" s="17" t="s">
        <v>45</v>
      </c>
      <c r="H47" s="7">
        <v>6991</v>
      </c>
      <c r="I47" s="7">
        <f t="shared" si="0"/>
        <v>7844</v>
      </c>
      <c r="J47" s="3"/>
      <c r="K47" s="1"/>
      <c r="L47" s="1"/>
      <c r="M47" s="1"/>
      <c r="N47" s="1"/>
      <c r="O47" s="1"/>
      <c r="P47" s="1"/>
      <c r="Q47" s="1"/>
    </row>
    <row r="48" spans="1:17" ht="15">
      <c r="A48" s="16"/>
      <c r="B48" s="45">
        <v>25</v>
      </c>
      <c r="C48" s="38" t="s">
        <v>38</v>
      </c>
      <c r="D48" s="7">
        <v>18824</v>
      </c>
      <c r="E48" s="7">
        <v>19548</v>
      </c>
      <c r="F48" s="7">
        <f t="shared" si="1"/>
        <v>-724</v>
      </c>
      <c r="G48" s="17" t="s">
        <v>49</v>
      </c>
      <c r="H48" s="7"/>
      <c r="I48" s="7">
        <f t="shared" si="0"/>
        <v>3765</v>
      </c>
      <c r="J48" s="3"/>
      <c r="K48" s="1"/>
      <c r="L48" s="1"/>
      <c r="M48" s="1"/>
      <c r="N48" s="1"/>
      <c r="O48" s="1"/>
      <c r="P48" s="1"/>
      <c r="Q48" s="1"/>
    </row>
    <row r="49" spans="1:17" ht="15">
      <c r="A49" s="16"/>
      <c r="B49" s="45"/>
      <c r="C49" s="38"/>
      <c r="D49" s="7"/>
      <c r="E49" s="7"/>
      <c r="F49" s="7"/>
      <c r="G49" s="17"/>
      <c r="H49" s="7"/>
      <c r="I49" s="7"/>
      <c r="J49" s="3"/>
      <c r="K49" s="1"/>
      <c r="L49" s="1"/>
      <c r="M49" s="1"/>
      <c r="N49" s="1"/>
      <c r="O49" s="1"/>
      <c r="P49" s="1"/>
      <c r="Q49" s="1"/>
    </row>
    <row r="50" spans="1:17" ht="15">
      <c r="A50" s="16" t="s">
        <v>39</v>
      </c>
      <c r="B50" s="45">
        <v>26</v>
      </c>
      <c r="C50" s="38" t="s">
        <v>40</v>
      </c>
      <c r="D50" s="7">
        <v>53533</v>
      </c>
      <c r="E50" s="7">
        <v>15506</v>
      </c>
      <c r="F50" s="7">
        <f t="shared" si="1"/>
        <v>38027</v>
      </c>
      <c r="G50" s="17" t="s">
        <v>45</v>
      </c>
      <c r="H50" s="7">
        <v>7132</v>
      </c>
      <c r="I50" s="7">
        <f t="shared" si="0"/>
        <v>10707</v>
      </c>
      <c r="J50" s="3"/>
      <c r="K50" s="1"/>
      <c r="L50" s="1"/>
      <c r="M50" s="1"/>
      <c r="N50" s="1"/>
      <c r="O50" s="1"/>
      <c r="P50" s="1"/>
      <c r="Q50" s="1"/>
    </row>
    <row r="51" spans="1:17" ht="15">
      <c r="A51" s="16"/>
      <c r="B51" s="45">
        <v>27</v>
      </c>
      <c r="C51" s="38" t="s">
        <v>41</v>
      </c>
      <c r="D51" s="7">
        <v>8443</v>
      </c>
      <c r="E51" s="7">
        <v>11000</v>
      </c>
      <c r="F51" s="7">
        <f t="shared" si="1"/>
        <v>-2557</v>
      </c>
      <c r="G51" s="17" t="s">
        <v>48</v>
      </c>
      <c r="H51" s="7">
        <v>4874</v>
      </c>
      <c r="I51" s="7">
        <f t="shared" si="0"/>
        <v>1689</v>
      </c>
      <c r="J51" s="3"/>
      <c r="K51" s="1"/>
      <c r="L51" s="1"/>
      <c r="M51" s="1"/>
      <c r="N51" s="1"/>
      <c r="O51" s="1"/>
      <c r="P51" s="1"/>
      <c r="Q51" s="1"/>
    </row>
    <row r="52" spans="1:17" ht="15">
      <c r="A52" s="16"/>
      <c r="B52" s="45">
        <v>28</v>
      </c>
      <c r="C52" s="38" t="s">
        <v>42</v>
      </c>
      <c r="D52" s="7">
        <v>25365</v>
      </c>
      <c r="E52" s="7">
        <v>19951</v>
      </c>
      <c r="F52" s="7">
        <f t="shared" si="1"/>
        <v>5414</v>
      </c>
      <c r="G52" s="17" t="s">
        <v>46</v>
      </c>
      <c r="H52" s="7">
        <v>6714</v>
      </c>
      <c r="I52" s="7">
        <f t="shared" si="0"/>
        <v>5073</v>
      </c>
      <c r="J52" s="3"/>
      <c r="K52" s="1"/>
      <c r="L52" s="1"/>
      <c r="M52" s="1"/>
      <c r="N52" s="1"/>
      <c r="O52" s="1"/>
      <c r="P52" s="1"/>
      <c r="Q52" s="1"/>
    </row>
    <row r="53" spans="1:17" ht="15">
      <c r="A53" s="6"/>
      <c r="B53" s="45"/>
      <c r="C53" s="38"/>
      <c r="D53" s="7"/>
      <c r="E53" s="7"/>
      <c r="F53" s="7"/>
      <c r="G53" s="17" t="s">
        <v>45</v>
      </c>
      <c r="H53" s="7">
        <v>9756</v>
      </c>
      <c r="I53" s="7"/>
      <c r="J53" s="3"/>
      <c r="K53" s="1"/>
      <c r="L53" s="1"/>
      <c r="M53" s="1"/>
      <c r="N53" s="1"/>
      <c r="O53" s="1"/>
      <c r="P53" s="1"/>
      <c r="Q53" s="1"/>
    </row>
    <row r="54" spans="1:17" ht="15">
      <c r="A54" s="6"/>
      <c r="B54" s="45"/>
      <c r="C54" s="38"/>
      <c r="D54" s="7"/>
      <c r="E54" s="7"/>
      <c r="F54" s="7"/>
      <c r="G54" s="17"/>
      <c r="H54" s="7"/>
      <c r="I54" s="7"/>
      <c r="J54" s="3"/>
      <c r="K54" s="1"/>
      <c r="L54" s="1"/>
      <c r="M54" s="1"/>
      <c r="N54" s="1"/>
      <c r="O54" s="1"/>
      <c r="P54" s="1"/>
      <c r="Q54" s="1"/>
    </row>
    <row r="55" spans="1:17" ht="16.5" thickBot="1">
      <c r="A55" s="6"/>
      <c r="B55" s="45"/>
      <c r="C55" s="39" t="s">
        <v>50</v>
      </c>
      <c r="D55" s="36">
        <f>SUM(D9:D53)</f>
        <v>943303</v>
      </c>
      <c r="E55" s="36">
        <f>SUM(E9:E53)</f>
        <v>745532</v>
      </c>
      <c r="F55" s="36">
        <f>SUM(F9:F53)</f>
        <v>197771</v>
      </c>
      <c r="G55" s="15"/>
      <c r="H55" s="36">
        <f>SUM(H9:H53)</f>
        <v>221878</v>
      </c>
      <c r="I55" s="36">
        <f>SUM(I9:I53)</f>
        <v>188844</v>
      </c>
      <c r="J55" s="3"/>
      <c r="K55" s="1"/>
      <c r="L55" s="1"/>
      <c r="M55" s="1"/>
      <c r="N55" s="1"/>
      <c r="O55" s="1"/>
      <c r="P55" s="1"/>
      <c r="Q55" s="1"/>
    </row>
    <row r="56" spans="1:17" ht="15.75" thickTop="1">
      <c r="A56" s="8"/>
      <c r="B56" s="44"/>
      <c r="C56" s="40"/>
      <c r="D56" s="9"/>
      <c r="E56" s="9"/>
      <c r="F56" s="9"/>
      <c r="G56" s="9"/>
      <c r="H56" s="9"/>
      <c r="I56" s="9"/>
      <c r="J56" s="3"/>
      <c r="K56" s="1"/>
      <c r="L56" s="1"/>
      <c r="M56" s="1"/>
      <c r="N56" s="1"/>
      <c r="O56" s="1"/>
      <c r="P56" s="1"/>
      <c r="Q56" s="1"/>
    </row>
    <row r="57" spans="1:17" ht="15">
      <c r="A57" s="2"/>
      <c r="B57" s="2"/>
      <c r="C57" s="1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</row>
    <row r="58" spans="1:17" ht="15">
      <c r="A58" s="2"/>
      <c r="B58" s="2"/>
      <c r="C58" s="1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</row>
    <row r="59" spans="1:17" ht="15">
      <c r="A59" s="2"/>
      <c r="B59" s="2"/>
      <c r="C59" s="1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</row>
    <row r="60" spans="1:17" ht="15">
      <c r="A60" s="2"/>
      <c r="B60" s="2"/>
      <c r="C60" s="1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</row>
    <row r="61" spans="1:17" ht="15">
      <c r="A61" s="2"/>
      <c r="B61" s="2"/>
      <c r="C61" s="1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</row>
    <row r="62" spans="1:17" ht="15">
      <c r="A62" s="2"/>
      <c r="B62" s="2"/>
      <c r="C62" s="1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</row>
    <row r="63" spans="1:17" ht="15">
      <c r="A63" s="2"/>
      <c r="B63" s="2"/>
      <c r="C63" s="1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</row>
    <row r="64" spans="1:17" ht="15">
      <c r="A64" s="2"/>
      <c r="B64" s="2"/>
      <c r="C64" s="1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</row>
    <row r="65" spans="1:17" ht="15">
      <c r="A65" s="2"/>
      <c r="B65" s="2"/>
      <c r="C65" s="1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</row>
    <row r="66" spans="1:17" ht="15">
      <c r="A66" s="2"/>
      <c r="B66" s="2"/>
      <c r="C66" s="1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</row>
    <row r="67" spans="1:17" ht="15">
      <c r="A67" s="2"/>
      <c r="B67" s="2"/>
      <c r="C67" s="1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</row>
    <row r="68" spans="1:17" ht="15">
      <c r="A68" s="2"/>
      <c r="B68" s="2"/>
      <c r="C68" s="1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</row>
    <row r="69" spans="1:17" ht="15">
      <c r="A69" s="2"/>
      <c r="B69" s="2"/>
      <c r="C69" s="1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</row>
    <row r="70" spans="1:17" ht="15">
      <c r="A70" s="2"/>
      <c r="B70" s="2"/>
      <c r="C70" s="1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</row>
    <row r="71" spans="1:17" ht="15">
      <c r="A71" s="2"/>
      <c r="B71" s="2"/>
      <c r="C71" s="1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</row>
    <row r="72" spans="1:17" ht="15">
      <c r="A72" s="2"/>
      <c r="B72" s="2"/>
      <c r="C72" s="1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</row>
    <row r="73" spans="1:17" ht="15">
      <c r="A73" s="2"/>
      <c r="B73" s="2"/>
      <c r="C73" s="1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</row>
    <row r="74" spans="1:17" ht="15">
      <c r="A74" s="2"/>
      <c r="B74" s="2"/>
      <c r="C74" s="1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</row>
    <row r="75" spans="1:17" ht="15">
      <c r="A75" s="2"/>
      <c r="B75" s="2"/>
      <c r="C75" s="1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</row>
    <row r="76" spans="1:17" ht="15">
      <c r="A76" s="2"/>
      <c r="B76" s="2"/>
      <c r="C76" s="1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</row>
    <row r="77" spans="1:17" ht="15">
      <c r="A77" s="2"/>
      <c r="B77" s="2"/>
      <c r="C77" s="1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</row>
    <row r="78" spans="1:17" ht="15">
      <c r="A78" s="2"/>
      <c r="B78" s="2"/>
      <c r="C78" s="1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</row>
    <row r="79" spans="1:17" ht="15">
      <c r="A79" s="2"/>
      <c r="B79" s="2"/>
      <c r="C79" s="1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</row>
    <row r="80" spans="1:17" ht="15">
      <c r="A80" s="2"/>
      <c r="B80" s="2"/>
      <c r="C80" s="1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</row>
    <row r="81" spans="1:17" ht="15">
      <c r="A81" s="2"/>
      <c r="B81" s="2"/>
      <c r="C81" s="1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</row>
    <row r="82" spans="1:17" ht="15">
      <c r="A82" s="2"/>
      <c r="B82" s="2"/>
      <c r="C82" s="1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</row>
    <row r="83" spans="1:17" ht="15">
      <c r="A83" s="2"/>
      <c r="B83" s="2"/>
      <c r="C83" s="1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</row>
    <row r="84" spans="1:17" ht="15">
      <c r="A84" s="2"/>
      <c r="B84" s="2"/>
      <c r="C84" s="1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</row>
    <row r="85" spans="1:17" ht="15">
      <c r="A85" s="2"/>
      <c r="B85" s="2"/>
      <c r="C85" s="1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</row>
    <row r="86" spans="1:17" ht="15">
      <c r="A86" s="2"/>
      <c r="B86" s="2"/>
      <c r="C86" s="1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</row>
    <row r="87" spans="1:17" ht="15">
      <c r="A87" s="2"/>
      <c r="B87" s="2"/>
      <c r="C87" s="1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</row>
    <row r="88" spans="1:17" ht="15">
      <c r="A88" s="2"/>
      <c r="B88" s="2"/>
      <c r="C88" s="1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</row>
    <row r="89" spans="1:17" ht="15">
      <c r="A89" s="2"/>
      <c r="B89" s="2"/>
      <c r="C89" s="1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</row>
    <row r="90" spans="1:17" ht="15">
      <c r="A90" s="2"/>
      <c r="B90" s="2"/>
      <c r="C90" s="1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</row>
    <row r="91" spans="1:17" ht="15">
      <c r="A91" s="2"/>
      <c r="B91" s="2"/>
      <c r="C91" s="1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</row>
    <row r="92" spans="1:17" ht="15">
      <c r="A92" s="2"/>
      <c r="B92" s="2"/>
      <c r="C92" s="1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</row>
    <row r="93" spans="1:17" ht="15">
      <c r="A93" s="2"/>
      <c r="B93" s="2"/>
      <c r="C93" s="1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</row>
    <row r="94" spans="1:17" ht="15">
      <c r="A94" s="2"/>
      <c r="B94" s="2"/>
      <c r="C94" s="1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</row>
    <row r="95" spans="1:17" ht="15">
      <c r="A95" s="2"/>
      <c r="B95" s="2"/>
      <c r="C95" s="1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</row>
    <row r="96" spans="1:17" ht="15">
      <c r="A96" s="2"/>
      <c r="B96" s="2"/>
      <c r="C96" s="1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</row>
    <row r="97" spans="1:17" ht="15">
      <c r="A97" s="2"/>
      <c r="B97" s="2"/>
      <c r="C97" s="1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</row>
    <row r="98" spans="1:17" ht="15">
      <c r="A98" s="2"/>
      <c r="B98" s="2"/>
      <c r="C98" s="1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</row>
    <row r="99" spans="1:17" ht="15">
      <c r="A99" s="2"/>
      <c r="B99" s="2"/>
      <c r="C99" s="1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</row>
    <row r="100" spans="1:17" ht="15">
      <c r="A100" s="2"/>
      <c r="B100" s="2"/>
      <c r="C100" s="1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</row>
    <row r="101" spans="1:17" ht="15">
      <c r="A101" s="2"/>
      <c r="B101" s="2"/>
      <c r="C101" s="1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</row>
    <row r="102" spans="1:17" ht="15">
      <c r="A102" s="2"/>
      <c r="B102" s="2"/>
      <c r="C102" s="1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</row>
    <row r="103" spans="1:17" ht="15">
      <c r="A103" s="2"/>
      <c r="B103" s="2"/>
      <c r="C103" s="1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1"/>
    </row>
    <row r="104" spans="1:17" ht="15">
      <c r="A104" s="2"/>
      <c r="B104" s="2"/>
      <c r="C104" s="1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</row>
    <row r="105" spans="1:17" ht="15">
      <c r="A105" s="2"/>
      <c r="B105" s="2"/>
      <c r="C105" s="1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</row>
    <row r="106" spans="1:17" ht="15">
      <c r="A106" s="2"/>
      <c r="B106" s="2"/>
      <c r="C106" s="1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</row>
    <row r="107" spans="1:17" ht="15">
      <c r="A107" s="2"/>
      <c r="B107" s="2"/>
      <c r="C107" s="1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</row>
    <row r="108" spans="1:17" ht="15">
      <c r="A108" s="2"/>
      <c r="B108" s="2"/>
      <c r="C108" s="1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1"/>
    </row>
    <row r="109" spans="1:17" ht="15">
      <c r="A109" s="2"/>
      <c r="B109" s="2"/>
      <c r="C109" s="1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</row>
    <row r="110" spans="1:17" ht="15">
      <c r="A110" s="2"/>
      <c r="B110" s="2"/>
      <c r="C110" s="1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</row>
    <row r="111" spans="1:17" ht="1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</sheetData>
  <sheetProtection/>
  <mergeCells count="7">
    <mergeCell ref="G7:H7"/>
    <mergeCell ref="A1:I1"/>
    <mergeCell ref="A2:I2"/>
    <mergeCell ref="A3:I3"/>
    <mergeCell ref="G6:H6"/>
    <mergeCell ref="B6:C6"/>
    <mergeCell ref="B7:C7"/>
  </mergeCells>
  <printOptions/>
  <pageMargins left="0.4" right="0.34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F38"/>
    </sheetView>
  </sheetViews>
  <sheetFormatPr defaultColWidth="9.140625" defaultRowHeight="12.75"/>
  <cols>
    <col min="2" max="2" width="5.00390625" style="0" customWidth="1"/>
    <col min="3" max="3" width="20.00390625" style="0" customWidth="1"/>
    <col min="4" max="4" width="22.140625" style="0" customWidth="1"/>
    <col min="5" max="5" width="12.57421875" style="0" customWidth="1"/>
    <col min="6" max="6" width="11.421875" style="0" customWidth="1"/>
  </cols>
  <sheetData>
    <row r="1" spans="1:6" ht="18.75">
      <c r="A1" s="177" t="s">
        <v>52</v>
      </c>
      <c r="B1" s="177"/>
      <c r="C1" s="177"/>
      <c r="D1" s="177"/>
      <c r="E1" s="177"/>
      <c r="F1" s="177"/>
    </row>
    <row r="2" spans="1:6" ht="18.75">
      <c r="A2" s="178" t="s">
        <v>0</v>
      </c>
      <c r="B2" s="178"/>
      <c r="C2" s="178"/>
      <c r="D2" s="178"/>
      <c r="E2" s="178"/>
      <c r="F2" s="178"/>
    </row>
    <row r="3" spans="1:6" ht="15">
      <c r="A3" s="172" t="s">
        <v>1</v>
      </c>
      <c r="B3" s="172"/>
      <c r="C3" s="172"/>
      <c r="D3" s="172"/>
      <c r="E3" s="172"/>
      <c r="F3" s="172"/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  <row r="6" spans="1:6" ht="15" customHeight="1">
      <c r="A6" s="10"/>
      <c r="B6" s="41"/>
      <c r="C6" s="19" t="s">
        <v>68</v>
      </c>
      <c r="D6" s="11" t="s">
        <v>64</v>
      </c>
      <c r="E6" s="50" t="s">
        <v>338</v>
      </c>
      <c r="F6" s="11"/>
    </row>
    <row r="7" spans="1:6" ht="15.75" customHeight="1" thickBot="1">
      <c r="A7" s="14" t="s">
        <v>51</v>
      </c>
      <c r="B7" s="42"/>
      <c r="C7" s="37" t="s">
        <v>73</v>
      </c>
      <c r="D7" s="13" t="s">
        <v>65</v>
      </c>
      <c r="E7" s="51" t="s">
        <v>339</v>
      </c>
      <c r="F7" s="13" t="s">
        <v>340</v>
      </c>
    </row>
    <row r="8" spans="1:6" ht="15.75" customHeight="1">
      <c r="A8" s="4"/>
      <c r="B8" s="43"/>
      <c r="C8" s="38"/>
      <c r="D8" s="5"/>
      <c r="E8" s="7"/>
      <c r="F8" s="54"/>
    </row>
    <row r="9" spans="1:6" ht="15.75" customHeight="1">
      <c r="A9" s="16" t="s">
        <v>6</v>
      </c>
      <c r="B9" s="45">
        <v>1</v>
      </c>
      <c r="C9" s="38" t="s">
        <v>7</v>
      </c>
      <c r="D9" s="7">
        <v>35549</v>
      </c>
      <c r="E9" s="7">
        <v>25225</v>
      </c>
      <c r="F9" s="55">
        <f>+D9-E93</f>
        <v>35549</v>
      </c>
    </row>
    <row r="10" spans="1:6" ht="15.75" customHeight="1">
      <c r="A10" s="16"/>
      <c r="B10" s="45"/>
      <c r="C10" s="38"/>
      <c r="D10" s="7"/>
      <c r="E10" s="7"/>
      <c r="F10" s="56"/>
    </row>
    <row r="11" spans="1:6" ht="15.75" customHeight="1">
      <c r="A11" s="16" t="s">
        <v>8</v>
      </c>
      <c r="B11" s="45">
        <v>2</v>
      </c>
      <c r="C11" s="38" t="s">
        <v>10</v>
      </c>
      <c r="D11" s="7">
        <v>47522</v>
      </c>
      <c r="E11" s="7"/>
      <c r="F11" s="55">
        <f>+D11-E11</f>
        <v>47522</v>
      </c>
    </row>
    <row r="12" spans="1:6" ht="15.75" customHeight="1">
      <c r="A12" s="16"/>
      <c r="B12" s="45"/>
      <c r="C12" s="38"/>
      <c r="D12" s="7"/>
      <c r="E12" s="7"/>
      <c r="F12" s="56"/>
    </row>
    <row r="13" spans="1:6" ht="15.75" customHeight="1">
      <c r="A13" s="16" t="s">
        <v>66</v>
      </c>
      <c r="B13" s="45">
        <v>3</v>
      </c>
      <c r="C13" s="38" t="s">
        <v>12</v>
      </c>
      <c r="D13" s="7">
        <v>49188</v>
      </c>
      <c r="E13" s="7"/>
      <c r="F13" s="55">
        <f>+D13-E13</f>
        <v>49188</v>
      </c>
    </row>
    <row r="14" spans="1:6" ht="15.75" customHeight="1">
      <c r="A14" s="16"/>
      <c r="B14" s="45"/>
      <c r="C14" s="38"/>
      <c r="D14" s="7"/>
      <c r="E14" s="7"/>
      <c r="F14" s="56"/>
    </row>
    <row r="15" spans="1:6" ht="15.75" customHeight="1">
      <c r="A15" s="16" t="s">
        <v>15</v>
      </c>
      <c r="B15" s="45">
        <v>4</v>
      </c>
      <c r="C15" s="38" t="s">
        <v>53</v>
      </c>
      <c r="D15" s="7">
        <v>122620</v>
      </c>
      <c r="E15" s="7">
        <v>66643</v>
      </c>
      <c r="F15" s="55">
        <f>+D15-E15</f>
        <v>55977</v>
      </c>
    </row>
    <row r="16" spans="1:6" ht="15.75" customHeight="1">
      <c r="A16" s="16"/>
      <c r="B16" s="45">
        <v>5</v>
      </c>
      <c r="C16" s="38" t="s">
        <v>54</v>
      </c>
      <c r="D16" s="7">
        <v>83832</v>
      </c>
      <c r="E16" s="7">
        <v>53471</v>
      </c>
      <c r="F16" s="55">
        <f aca="true" t="shared" si="0" ref="F16:F21">+D16-E16</f>
        <v>30361</v>
      </c>
    </row>
    <row r="17" spans="1:6" ht="15.75" customHeight="1">
      <c r="A17" s="16"/>
      <c r="B17" s="45">
        <v>6</v>
      </c>
      <c r="C17" s="38" t="s">
        <v>55</v>
      </c>
      <c r="D17" s="7">
        <v>99174</v>
      </c>
      <c r="E17" s="7">
        <v>65638</v>
      </c>
      <c r="F17" s="55">
        <f t="shared" si="0"/>
        <v>33536</v>
      </c>
    </row>
    <row r="18" spans="1:6" ht="15.75" customHeight="1">
      <c r="A18" s="16"/>
      <c r="B18" s="45">
        <v>7</v>
      </c>
      <c r="C18" s="38" t="s">
        <v>14</v>
      </c>
      <c r="D18" s="7">
        <v>33122</v>
      </c>
      <c r="E18" s="7">
        <v>20736</v>
      </c>
      <c r="F18" s="55">
        <f t="shared" si="0"/>
        <v>12386</v>
      </c>
    </row>
    <row r="19" spans="1:6" ht="15.75" customHeight="1">
      <c r="A19" s="16"/>
      <c r="B19" s="45">
        <v>8</v>
      </c>
      <c r="C19" s="38" t="s">
        <v>16</v>
      </c>
      <c r="D19" s="7">
        <v>69719</v>
      </c>
      <c r="E19" s="7">
        <v>49855</v>
      </c>
      <c r="F19" s="55">
        <f t="shared" si="0"/>
        <v>19864</v>
      </c>
    </row>
    <row r="20" spans="1:6" ht="15.75" customHeight="1">
      <c r="A20" s="16"/>
      <c r="B20" s="45">
        <v>9</v>
      </c>
      <c r="C20" s="38" t="s">
        <v>56</v>
      </c>
      <c r="D20" s="7">
        <v>71794</v>
      </c>
      <c r="E20" s="7">
        <v>32258</v>
      </c>
      <c r="F20" s="55">
        <f t="shared" si="0"/>
        <v>39536</v>
      </c>
    </row>
    <row r="21" spans="1:6" ht="15.75" customHeight="1">
      <c r="A21" s="16"/>
      <c r="B21" s="45">
        <v>10</v>
      </c>
      <c r="C21" s="38" t="s">
        <v>17</v>
      </c>
      <c r="D21" s="7">
        <v>35932</v>
      </c>
      <c r="E21" s="7">
        <v>17130</v>
      </c>
      <c r="F21" s="55">
        <f t="shared" si="0"/>
        <v>18802</v>
      </c>
    </row>
    <row r="22" spans="1:6" ht="15.75" customHeight="1">
      <c r="A22" s="16"/>
      <c r="B22" s="45"/>
      <c r="C22" s="38"/>
      <c r="D22" s="7"/>
      <c r="E22" s="7"/>
      <c r="F22" s="56"/>
    </row>
    <row r="23" spans="1:6" ht="15.75" customHeight="1">
      <c r="A23" s="16" t="s">
        <v>18</v>
      </c>
      <c r="B23" s="45">
        <v>11</v>
      </c>
      <c r="C23" s="38" t="s">
        <v>19</v>
      </c>
      <c r="D23" s="7">
        <v>30533</v>
      </c>
      <c r="E23" s="7"/>
      <c r="F23" s="55">
        <f>+D23-E23</f>
        <v>30533</v>
      </c>
    </row>
    <row r="24" spans="1:6" ht="15.75" customHeight="1">
      <c r="A24" s="16"/>
      <c r="B24" s="45">
        <v>12</v>
      </c>
      <c r="C24" s="38" t="s">
        <v>57</v>
      </c>
      <c r="D24" s="7">
        <v>93102</v>
      </c>
      <c r="E24" s="7">
        <v>10000</v>
      </c>
      <c r="F24" s="55">
        <f>+D24-E24</f>
        <v>83102</v>
      </c>
    </row>
    <row r="25" spans="1:6" ht="15.75" customHeight="1">
      <c r="A25" s="16"/>
      <c r="B25" s="45">
        <v>13</v>
      </c>
      <c r="C25" s="38" t="s">
        <v>58</v>
      </c>
      <c r="D25" s="7">
        <v>39578</v>
      </c>
      <c r="E25" s="7"/>
      <c r="F25" s="55">
        <f>+D25-E25</f>
        <v>39578</v>
      </c>
    </row>
    <row r="26" spans="1:6" ht="15.75" customHeight="1">
      <c r="A26" s="16"/>
      <c r="B26" s="45"/>
      <c r="C26" s="38"/>
      <c r="D26" s="7"/>
      <c r="E26" s="7"/>
      <c r="F26" s="56"/>
    </row>
    <row r="27" spans="1:6" ht="15.75" customHeight="1">
      <c r="A27" s="16" t="s">
        <v>21</v>
      </c>
      <c r="B27" s="45">
        <v>14</v>
      </c>
      <c r="C27" s="38" t="s">
        <v>59</v>
      </c>
      <c r="D27" s="7">
        <v>84133</v>
      </c>
      <c r="E27" s="7">
        <v>58464</v>
      </c>
      <c r="F27" s="55">
        <f>+D27-E27</f>
        <v>25669</v>
      </c>
    </row>
    <row r="28" spans="1:6" ht="15.75" customHeight="1">
      <c r="A28" s="16"/>
      <c r="B28" s="45">
        <v>15</v>
      </c>
      <c r="C28" s="38" t="s">
        <v>22</v>
      </c>
      <c r="D28" s="7">
        <v>42967</v>
      </c>
      <c r="E28" s="7">
        <v>27327</v>
      </c>
      <c r="F28" s="55">
        <f>+D28-E28</f>
        <v>15640</v>
      </c>
    </row>
    <row r="29" spans="1:6" ht="15.75" customHeight="1">
      <c r="A29" s="16"/>
      <c r="B29" s="45"/>
      <c r="C29" s="38"/>
      <c r="D29" s="7"/>
      <c r="E29" s="7"/>
      <c r="F29" s="56"/>
    </row>
    <row r="30" spans="1:6" ht="15.75" customHeight="1">
      <c r="A30" s="16" t="s">
        <v>24</v>
      </c>
      <c r="B30" s="45">
        <v>16</v>
      </c>
      <c r="C30" s="38" t="s">
        <v>60</v>
      </c>
      <c r="D30" s="7">
        <v>38407</v>
      </c>
      <c r="E30" s="7"/>
      <c r="F30" s="55">
        <f>+D30-E30</f>
        <v>38407</v>
      </c>
    </row>
    <row r="31" spans="1:6" ht="15.75" customHeight="1">
      <c r="A31" s="16"/>
      <c r="B31" s="45"/>
      <c r="C31" s="38"/>
      <c r="D31" s="7"/>
      <c r="E31" s="7"/>
      <c r="F31" s="56"/>
    </row>
    <row r="32" spans="1:6" ht="15.75" customHeight="1">
      <c r="A32" s="16" t="s">
        <v>61</v>
      </c>
      <c r="B32" s="45">
        <v>17</v>
      </c>
      <c r="C32" s="38" t="s">
        <v>30</v>
      </c>
      <c r="D32" s="7">
        <v>38761</v>
      </c>
      <c r="E32" s="7"/>
      <c r="F32" s="55">
        <f>+D32-E32</f>
        <v>38761</v>
      </c>
    </row>
    <row r="33" spans="1:6" ht="15.75" customHeight="1">
      <c r="A33" s="16"/>
      <c r="B33" s="45"/>
      <c r="C33" s="38"/>
      <c r="D33" s="7"/>
      <c r="E33" s="7"/>
      <c r="F33" s="56"/>
    </row>
    <row r="34" spans="1:6" ht="15.75" customHeight="1">
      <c r="A34" s="16" t="s">
        <v>62</v>
      </c>
      <c r="B34" s="45">
        <v>18</v>
      </c>
      <c r="C34" s="38" t="s">
        <v>63</v>
      </c>
      <c r="D34" s="7">
        <v>36391</v>
      </c>
      <c r="E34" s="7"/>
      <c r="F34" s="55">
        <f>+D34-E34</f>
        <v>36391</v>
      </c>
    </row>
    <row r="35" spans="1:6" ht="15.75" customHeight="1">
      <c r="A35" s="16"/>
      <c r="B35" s="45"/>
      <c r="C35" s="38"/>
      <c r="D35" s="7"/>
      <c r="E35" s="7"/>
      <c r="F35" s="56"/>
    </row>
    <row r="36" spans="1:6" ht="16.5" thickBot="1">
      <c r="A36" s="16"/>
      <c r="B36" s="45"/>
      <c r="C36" s="46" t="s">
        <v>67</v>
      </c>
      <c r="D36" s="36">
        <f>SUM(D9:D34)</f>
        <v>1052324</v>
      </c>
      <c r="E36" s="36">
        <f>SUM(E9:E34)</f>
        <v>426747</v>
      </c>
      <c r="F36" s="36">
        <f>SUM(F9:F34)</f>
        <v>650802</v>
      </c>
    </row>
    <row r="37" spans="1:6" ht="16.5" customHeight="1" thickTop="1">
      <c r="A37" s="16"/>
      <c r="B37" s="45"/>
      <c r="C37" s="38"/>
      <c r="D37" s="7"/>
      <c r="E37" s="7"/>
      <c r="F37" s="57"/>
    </row>
    <row r="38" spans="1:6" ht="15.75" customHeight="1">
      <c r="A38" s="8"/>
      <c r="B38" s="47"/>
      <c r="C38" s="40"/>
      <c r="D38" s="9"/>
      <c r="E38" s="9"/>
      <c r="F38" s="58"/>
    </row>
    <row r="39" spans="1:6" ht="15.75" customHeight="1">
      <c r="A39" s="2"/>
      <c r="B39" s="48"/>
      <c r="C39" s="1"/>
      <c r="D39" s="3"/>
      <c r="E39" s="3"/>
      <c r="F39" s="52"/>
    </row>
    <row r="40" spans="1:6" ht="15.75" customHeight="1">
      <c r="A40" s="2"/>
      <c r="B40" s="48"/>
      <c r="C40" s="1"/>
      <c r="D40" s="3"/>
      <c r="E40" s="3"/>
      <c r="F40" s="52"/>
    </row>
    <row r="41" spans="2:6" ht="15.75" customHeight="1">
      <c r="B41" s="49"/>
      <c r="E41" s="3"/>
      <c r="F41" s="52"/>
    </row>
    <row r="42" spans="2:6" ht="15.75" customHeight="1">
      <c r="B42" s="49"/>
      <c r="E42" s="3"/>
      <c r="F42" s="52"/>
    </row>
    <row r="43" spans="2:6" ht="15.75" customHeight="1">
      <c r="B43" s="49"/>
      <c r="E43" s="3"/>
      <c r="F43" s="52"/>
    </row>
    <row r="44" spans="2:6" ht="15.75" customHeight="1">
      <c r="B44" s="49"/>
      <c r="E44" s="3"/>
      <c r="F44" s="52"/>
    </row>
    <row r="45" spans="2:6" ht="15">
      <c r="B45" s="49"/>
      <c r="E45" s="3"/>
      <c r="F45" s="5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4.25">
      <c r="E65" s="18"/>
    </row>
    <row r="66" ht="14.25">
      <c r="E66" s="18"/>
    </row>
  </sheetData>
  <sheetProtection/>
  <mergeCells count="3">
    <mergeCell ref="A1:F1"/>
    <mergeCell ref="A2:F2"/>
    <mergeCell ref="A3:F3"/>
  </mergeCells>
  <printOptions/>
  <pageMargins left="1.4" right="0.74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84"/>
  <sheetViews>
    <sheetView tabSelected="1" zoomScalePageLayoutView="0" workbookViewId="0" topLeftCell="B22">
      <selection activeCell="I37" sqref="I37"/>
    </sheetView>
  </sheetViews>
  <sheetFormatPr defaultColWidth="9.140625" defaultRowHeight="12.75"/>
  <cols>
    <col min="1" max="1" width="3.00390625" style="0" hidden="1" customWidth="1"/>
    <col min="2" max="2" width="3.421875" style="0" customWidth="1"/>
    <col min="3" max="3" width="29.421875" style="0" customWidth="1"/>
    <col min="4" max="4" width="27.140625" style="0" customWidth="1"/>
    <col min="5" max="5" width="12.140625" style="0" customWidth="1"/>
    <col min="6" max="6" width="12.421875" style="0" customWidth="1"/>
    <col min="7" max="7" width="23.28125" style="0" customWidth="1"/>
    <col min="8" max="8" width="7.7109375" style="0" customWidth="1"/>
    <col min="9" max="9" width="15.28125" style="0" customWidth="1"/>
    <col min="10" max="10" width="5.8515625" style="0" customWidth="1"/>
    <col min="11" max="11" width="17.57421875" style="0" customWidth="1"/>
    <col min="12" max="14" width="16.8515625" style="0" customWidth="1"/>
    <col min="15" max="16" width="16.28125" style="0" customWidth="1"/>
    <col min="17" max="17" width="15.57421875" style="0" customWidth="1"/>
    <col min="18" max="18" width="18.00390625" style="0" customWidth="1"/>
    <col min="19" max="19" width="14.00390625" style="0" bestFit="1" customWidth="1"/>
  </cols>
  <sheetData>
    <row r="1" spans="2:18" ht="18">
      <c r="B1" s="179" t="s">
        <v>341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2:18" ht="18">
      <c r="B2" s="179" t="s">
        <v>385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2:18" ht="18">
      <c r="B3" s="179" t="s">
        <v>414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18" ht="16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57"/>
      <c r="R4" s="157"/>
    </row>
    <row r="5" spans="2:18" ht="15.75">
      <c r="B5" s="67"/>
      <c r="C5" s="156"/>
      <c r="D5" s="160"/>
      <c r="E5" s="123"/>
      <c r="F5" s="182" t="s">
        <v>377</v>
      </c>
      <c r="G5" s="182"/>
      <c r="H5" s="182"/>
      <c r="I5" s="183"/>
      <c r="J5" s="67"/>
      <c r="K5" s="68"/>
      <c r="L5" s="71"/>
      <c r="M5" s="67"/>
      <c r="N5" s="68"/>
      <c r="O5" s="156"/>
      <c r="P5" s="68"/>
      <c r="Q5" s="139"/>
      <c r="R5" s="140"/>
    </row>
    <row r="6" spans="2:18" ht="15.75">
      <c r="B6" s="69"/>
      <c r="C6" s="70"/>
      <c r="D6" s="161"/>
      <c r="E6" s="163" t="s">
        <v>398</v>
      </c>
      <c r="F6" s="100" t="s">
        <v>345</v>
      </c>
      <c r="G6" s="82" t="s">
        <v>347</v>
      </c>
      <c r="H6" s="82" t="s">
        <v>357</v>
      </c>
      <c r="I6" s="83" t="s">
        <v>359</v>
      </c>
      <c r="J6" s="67"/>
      <c r="K6" s="68"/>
      <c r="L6" s="71"/>
      <c r="M6" s="184" t="s">
        <v>381</v>
      </c>
      <c r="N6" s="182"/>
      <c r="O6" s="183"/>
      <c r="P6" s="184" t="s">
        <v>378</v>
      </c>
      <c r="Q6" s="182"/>
      <c r="R6" s="183"/>
    </row>
    <row r="7" spans="2:18" ht="16.5" thickBot="1">
      <c r="B7" s="180" t="s">
        <v>342</v>
      </c>
      <c r="C7" s="181"/>
      <c r="D7" s="84" t="s">
        <v>397</v>
      </c>
      <c r="E7" s="162" t="s">
        <v>399</v>
      </c>
      <c r="F7" s="162" t="s">
        <v>346</v>
      </c>
      <c r="G7" s="85" t="s">
        <v>348</v>
      </c>
      <c r="H7" s="85" t="s">
        <v>358</v>
      </c>
      <c r="I7" s="86" t="s">
        <v>360</v>
      </c>
      <c r="J7" s="180" t="s">
        <v>371</v>
      </c>
      <c r="K7" s="181"/>
      <c r="L7" s="90" t="s">
        <v>372</v>
      </c>
      <c r="M7" s="87" t="s">
        <v>373</v>
      </c>
      <c r="N7" s="88" t="s">
        <v>345</v>
      </c>
      <c r="O7" s="89" t="s">
        <v>2</v>
      </c>
      <c r="P7" s="87" t="s">
        <v>374</v>
      </c>
      <c r="Q7" s="88" t="s">
        <v>375</v>
      </c>
      <c r="R7" s="89" t="s">
        <v>376</v>
      </c>
    </row>
    <row r="8" spans="2:18" ht="15.75">
      <c r="B8" s="69" t="s">
        <v>343</v>
      </c>
      <c r="C8" s="101" t="s">
        <v>382</v>
      </c>
      <c r="D8" s="165"/>
      <c r="E8" s="164"/>
      <c r="F8" s="102"/>
      <c r="G8" s="68"/>
      <c r="H8" s="68"/>
      <c r="I8" s="123"/>
      <c r="J8" s="68"/>
      <c r="K8" s="123"/>
      <c r="L8" s="123"/>
      <c r="M8" s="126"/>
      <c r="N8" s="65"/>
      <c r="O8" s="123"/>
      <c r="P8" s="68"/>
      <c r="Q8" s="139"/>
      <c r="R8" s="66"/>
    </row>
    <row r="9" spans="2:18" ht="15.75">
      <c r="B9" s="67"/>
      <c r="C9" s="101" t="s">
        <v>386</v>
      </c>
      <c r="D9" s="166" t="s">
        <v>400</v>
      </c>
      <c r="E9" s="108" t="s">
        <v>402</v>
      </c>
      <c r="F9" s="105">
        <v>0.03</v>
      </c>
      <c r="G9" s="106" t="s">
        <v>353</v>
      </c>
      <c r="H9" s="107" t="s">
        <v>349</v>
      </c>
      <c r="I9" s="108" t="s">
        <v>361</v>
      </c>
      <c r="J9" s="106" t="s">
        <v>368</v>
      </c>
      <c r="K9" s="124">
        <v>19400000</v>
      </c>
      <c r="L9" s="124">
        <v>19127585.11</v>
      </c>
      <c r="M9" s="127">
        <f>17727430.29+459789.29+466686.13</f>
        <v>18653905.709999997</v>
      </c>
      <c r="N9" s="93">
        <f>12860556.42+21002.43+14105.59</f>
        <v>12895664.44</v>
      </c>
      <c r="O9" s="124">
        <f>+N9+M9</f>
        <v>31549570.15</v>
      </c>
      <c r="P9" s="93">
        <f>+L9-M9</f>
        <v>473679.40000000224</v>
      </c>
      <c r="Q9" s="93">
        <f>P9</f>
        <v>473679.40000000224</v>
      </c>
      <c r="R9" s="141">
        <f>7031752.58-3499652.31</f>
        <v>3532100.27</v>
      </c>
    </row>
    <row r="10" spans="2:18" ht="15.75">
      <c r="B10" s="67"/>
      <c r="C10" s="101" t="s">
        <v>387</v>
      </c>
      <c r="D10" s="166" t="s">
        <v>401</v>
      </c>
      <c r="E10" s="108" t="s">
        <v>403</v>
      </c>
      <c r="F10" s="105">
        <v>0.03</v>
      </c>
      <c r="G10" s="106" t="s">
        <v>353</v>
      </c>
      <c r="H10" s="107" t="s">
        <v>349</v>
      </c>
      <c r="I10" s="108" t="s">
        <v>362</v>
      </c>
      <c r="J10" s="106" t="s">
        <v>368</v>
      </c>
      <c r="K10" s="124">
        <v>18000000</v>
      </c>
      <c r="L10" s="124">
        <v>17924859.62</v>
      </c>
      <c r="M10" s="127">
        <f>14552001.16+399967.08+405966.59+412056.09</f>
        <v>15769990.92</v>
      </c>
      <c r="N10" s="93">
        <f>12321859.3+50592.88+44593.37+38503.87</f>
        <v>12455549.42</v>
      </c>
      <c r="O10" s="124">
        <f>+N10+M10</f>
        <v>28225540.34</v>
      </c>
      <c r="P10" s="93">
        <f>+L10-M10</f>
        <v>2154868.700000001</v>
      </c>
      <c r="Q10" s="93">
        <f>+P10</f>
        <v>2154868.700000001</v>
      </c>
      <c r="R10" s="141">
        <f>22116434.33-3016752.83-3061321.43</f>
        <v>16038360.07</v>
      </c>
    </row>
    <row r="11" spans="2:18" ht="15.75">
      <c r="B11" s="67"/>
      <c r="C11" s="101" t="s">
        <v>388</v>
      </c>
      <c r="D11" s="166" t="s">
        <v>401</v>
      </c>
      <c r="E11" s="108" t="s">
        <v>404</v>
      </c>
      <c r="F11" s="105">
        <v>0.03</v>
      </c>
      <c r="G11" s="106" t="s">
        <v>353</v>
      </c>
      <c r="H11" s="107" t="s">
        <v>349</v>
      </c>
      <c r="I11" s="108" t="s">
        <v>363</v>
      </c>
      <c r="J11" s="106" t="s">
        <v>368</v>
      </c>
      <c r="K11" s="124">
        <v>20000000</v>
      </c>
      <c r="L11" s="124">
        <v>19878323.87</v>
      </c>
      <c r="M11" s="127">
        <f>15270345.99+430542.65+437000.79+443555.8</f>
        <v>16581445.23</v>
      </c>
      <c r="N11" s="93">
        <f>13483687.35+69119.67+62661.53+56106.52</f>
        <v>13671575.069999998</v>
      </c>
      <c r="O11" s="124">
        <f>+N11+M11</f>
        <v>30253020.299999997</v>
      </c>
      <c r="P11" s="93">
        <f>+L11-M11</f>
        <v>3296878.6400000006</v>
      </c>
      <c r="Q11" s="93">
        <f>+P11</f>
        <v>3296878.6400000006</v>
      </c>
      <c r="R11" s="141">
        <f>27571142.69-3276195.68</f>
        <v>24294947.01</v>
      </c>
    </row>
    <row r="12" spans="2:18" ht="15.75">
      <c r="B12" s="67"/>
      <c r="C12" s="101" t="s">
        <v>389</v>
      </c>
      <c r="D12" s="166" t="s">
        <v>401</v>
      </c>
      <c r="E12" s="108" t="s">
        <v>405</v>
      </c>
      <c r="F12" s="105">
        <v>0.03</v>
      </c>
      <c r="G12" s="106" t="s">
        <v>353</v>
      </c>
      <c r="H12" s="107" t="s">
        <v>349</v>
      </c>
      <c r="I12" s="108" t="s">
        <v>364</v>
      </c>
      <c r="J12" s="106" t="s">
        <v>368</v>
      </c>
      <c r="K12" s="124">
        <v>20000000</v>
      </c>
      <c r="L12" s="124">
        <v>19929036.74</v>
      </c>
      <c r="M12" s="127">
        <f>14465063.57+418977.44+425262.1+431641.03</f>
        <v>15740944.139999999</v>
      </c>
      <c r="N12" s="93">
        <f>13138679.9+81959.6+75674.94+69296</f>
        <v>13365610.44</v>
      </c>
      <c r="O12" s="124">
        <f>+N12+M12</f>
        <v>29106554.58</v>
      </c>
      <c r="P12" s="93">
        <f>+L12-M12</f>
        <v>4188092.5999999996</v>
      </c>
      <c r="Q12" s="93">
        <f>+P12</f>
        <v>4188092.5999999996</v>
      </c>
      <c r="R12" s="141">
        <f>37369852.66-3137840.84-3184816.32</f>
        <v>31047195.499999993</v>
      </c>
    </row>
    <row r="13" spans="2:18" ht="15.75">
      <c r="B13" s="67"/>
      <c r="C13" s="101"/>
      <c r="D13" s="166"/>
      <c r="E13" s="101"/>
      <c r="F13" s="109"/>
      <c r="G13" s="106"/>
      <c r="H13" s="106"/>
      <c r="I13" s="108"/>
      <c r="J13" s="106"/>
      <c r="K13" s="124"/>
      <c r="L13" s="124"/>
      <c r="M13" s="127"/>
      <c r="N13" s="93"/>
      <c r="O13" s="124"/>
      <c r="P13" s="93"/>
      <c r="Q13" s="93"/>
      <c r="R13" s="142"/>
    </row>
    <row r="14" spans="2:18" ht="16.5">
      <c r="B14" s="67"/>
      <c r="C14" s="101" t="s">
        <v>390</v>
      </c>
      <c r="D14" s="166" t="s">
        <v>400</v>
      </c>
      <c r="E14" s="108" t="s">
        <v>406</v>
      </c>
      <c r="F14" s="110">
        <v>0.047</v>
      </c>
      <c r="G14" s="106" t="s">
        <v>356</v>
      </c>
      <c r="H14" s="106" t="s">
        <v>352</v>
      </c>
      <c r="I14" s="108" t="s">
        <v>367</v>
      </c>
      <c r="J14" s="106" t="s">
        <v>370</v>
      </c>
      <c r="K14" s="124">
        <v>10005000000</v>
      </c>
      <c r="L14" s="124">
        <v>8329957513</v>
      </c>
      <c r="M14" s="127">
        <f>6330767713+333198300+333198300</f>
        <v>6997164313</v>
      </c>
      <c r="N14" s="93">
        <f>2337527380.61+47367105+39043538</f>
        <v>2423938023.61</v>
      </c>
      <c r="O14" s="124">
        <f>+N14+M14</f>
        <v>9421102336.61</v>
      </c>
      <c r="P14" s="93">
        <f>+L14-M14</f>
        <v>1332793200</v>
      </c>
      <c r="Q14" s="93">
        <f>ROUND(+P14*D33,2)</f>
        <v>15488389.78</v>
      </c>
      <c r="R14" s="141">
        <f>890900812.14-187857201.54</f>
        <v>703043610.6</v>
      </c>
    </row>
    <row r="15" spans="2:18" ht="16.5">
      <c r="B15" s="143"/>
      <c r="C15" s="103" t="s">
        <v>391</v>
      </c>
      <c r="D15" s="167" t="s">
        <v>401</v>
      </c>
      <c r="E15" s="103"/>
      <c r="F15" s="111">
        <v>0.047</v>
      </c>
      <c r="G15" s="99" t="s">
        <v>356</v>
      </c>
      <c r="H15" s="99" t="s">
        <v>352</v>
      </c>
      <c r="I15" s="112" t="s">
        <v>367</v>
      </c>
      <c r="J15" s="99" t="s">
        <v>370</v>
      </c>
      <c r="K15" s="125">
        <v>1428000000</v>
      </c>
      <c r="L15" s="125">
        <v>1409851000</v>
      </c>
      <c r="M15" s="128">
        <f>1071486760+56394040+56394040</f>
        <v>1184274840</v>
      </c>
      <c r="N15" s="119">
        <f>591770743.6+8016915+6608145</f>
        <v>606395803.6</v>
      </c>
      <c r="O15" s="125">
        <f>+N15+M15</f>
        <v>1790670643.6</v>
      </c>
      <c r="P15" s="119">
        <f>+L15-M15</f>
        <v>225576160</v>
      </c>
      <c r="Q15" s="119">
        <f>ROUND(+P15*D33,2)</f>
        <v>2621420.56</v>
      </c>
      <c r="R15" s="144">
        <f>149387811.96-30791145.84</f>
        <v>118596666.12</v>
      </c>
    </row>
    <row r="16" spans="2:18" ht="16.5">
      <c r="B16" s="67"/>
      <c r="C16" s="113"/>
      <c r="D16" s="113"/>
      <c r="E16" s="113"/>
      <c r="F16" s="145"/>
      <c r="G16" s="106"/>
      <c r="H16" s="106"/>
      <c r="I16" s="146"/>
      <c r="J16" s="106"/>
      <c r="K16" s="93"/>
      <c r="L16" s="93"/>
      <c r="M16" s="93"/>
      <c r="N16" s="93"/>
      <c r="O16" s="93"/>
      <c r="P16" s="93"/>
      <c r="Q16" s="93"/>
      <c r="R16" s="141"/>
    </row>
    <row r="17" spans="2:18" ht="15.75">
      <c r="B17" s="143"/>
      <c r="C17" s="121" t="s">
        <v>396</v>
      </c>
      <c r="D17" s="121"/>
      <c r="E17" s="121"/>
      <c r="F17" s="99"/>
      <c r="G17" s="99"/>
      <c r="H17" s="99"/>
      <c r="I17" s="122"/>
      <c r="J17" s="121"/>
      <c r="K17" s="119"/>
      <c r="L17" s="119"/>
      <c r="M17" s="119"/>
      <c r="N17" s="119"/>
      <c r="O17" s="119"/>
      <c r="P17" s="119"/>
      <c r="Q17" s="119">
        <f>SUM(Q9:Q15)</f>
        <v>28223329.680000003</v>
      </c>
      <c r="R17" s="147">
        <f>SUM(R9:R15)</f>
        <v>896552879.57</v>
      </c>
    </row>
    <row r="18" spans="2:18" ht="15.75">
      <c r="B18" s="67"/>
      <c r="C18" s="101"/>
      <c r="D18" s="168"/>
      <c r="E18" s="168"/>
      <c r="F18" s="106"/>
      <c r="G18" s="106"/>
      <c r="H18" s="106"/>
      <c r="I18" s="129"/>
      <c r="J18" s="114"/>
      <c r="K18" s="130"/>
      <c r="L18" s="131"/>
      <c r="M18" s="93"/>
      <c r="N18" s="93"/>
      <c r="O18" s="130"/>
      <c r="P18" s="93"/>
      <c r="Q18" s="93"/>
      <c r="R18" s="148"/>
    </row>
    <row r="19" spans="2:18" ht="15.75">
      <c r="B19" s="69" t="s">
        <v>344</v>
      </c>
      <c r="C19" s="101" t="s">
        <v>383</v>
      </c>
      <c r="D19" s="166"/>
      <c r="E19" s="166"/>
      <c r="F19" s="106"/>
      <c r="G19" s="106"/>
      <c r="H19" s="106"/>
      <c r="I19" s="108"/>
      <c r="J19" s="114"/>
      <c r="K19" s="124"/>
      <c r="L19" s="132"/>
      <c r="M19" s="93"/>
      <c r="N19" s="93"/>
      <c r="O19" s="124"/>
      <c r="P19" s="93"/>
      <c r="Q19" s="93"/>
      <c r="R19" s="142"/>
    </row>
    <row r="20" spans="2:18" ht="15.75">
      <c r="B20" s="67"/>
      <c r="C20" s="101"/>
      <c r="D20" s="166"/>
      <c r="E20" s="166"/>
      <c r="F20" s="106"/>
      <c r="G20" s="106"/>
      <c r="H20" s="106"/>
      <c r="I20" s="108"/>
      <c r="J20" s="106"/>
      <c r="K20" s="124"/>
      <c r="L20" s="132"/>
      <c r="M20" s="93"/>
      <c r="N20" s="93"/>
      <c r="O20" s="124"/>
      <c r="P20" s="93"/>
      <c r="Q20" s="93"/>
      <c r="R20" s="142"/>
    </row>
    <row r="21" spans="2:18" ht="15.75">
      <c r="B21" s="67"/>
      <c r="C21" s="101" t="s">
        <v>392</v>
      </c>
      <c r="D21" s="166" t="s">
        <v>400</v>
      </c>
      <c r="E21" s="108" t="s">
        <v>407</v>
      </c>
      <c r="F21" s="149">
        <v>0.0773</v>
      </c>
      <c r="G21" s="106" t="s">
        <v>413</v>
      </c>
      <c r="H21" s="106" t="s">
        <v>351</v>
      </c>
      <c r="I21" s="108" t="s">
        <v>366</v>
      </c>
      <c r="J21" s="106" t="s">
        <v>368</v>
      </c>
      <c r="K21" s="124">
        <v>91300000</v>
      </c>
      <c r="L21" s="132">
        <v>54642441.76</v>
      </c>
      <c r="M21" s="93">
        <v>54642441.76</v>
      </c>
      <c r="N21" s="93">
        <f>24791983.59+265465.1</f>
        <v>25057448.69</v>
      </c>
      <c r="O21" s="124">
        <f>+N21+M21</f>
        <v>79699890.45</v>
      </c>
      <c r="P21" s="93">
        <f>+L21-M21</f>
        <v>0</v>
      </c>
      <c r="Q21" s="93">
        <f>+P21</f>
        <v>0</v>
      </c>
      <c r="R21" s="141">
        <f>4971788.21-148069297.57</f>
        <v>-143097509.35999998</v>
      </c>
    </row>
    <row r="22" spans="2:18" ht="15.75">
      <c r="B22" s="67"/>
      <c r="C22" s="101"/>
      <c r="D22" s="166"/>
      <c r="E22" s="166"/>
      <c r="F22" s="106"/>
      <c r="G22" s="106"/>
      <c r="H22" s="106"/>
      <c r="I22" s="108"/>
      <c r="J22" s="106"/>
      <c r="K22" s="124"/>
      <c r="L22" s="132"/>
      <c r="M22" s="93"/>
      <c r="N22" s="93"/>
      <c r="O22" s="124"/>
      <c r="P22" s="93"/>
      <c r="Q22" s="93"/>
      <c r="R22" s="142"/>
    </row>
    <row r="23" spans="2:18" ht="15.75">
      <c r="B23" s="67"/>
      <c r="C23" s="101" t="s">
        <v>393</v>
      </c>
      <c r="D23" s="166" t="s">
        <v>400</v>
      </c>
      <c r="E23" s="108" t="s">
        <v>408</v>
      </c>
      <c r="F23" s="151">
        <v>0.02</v>
      </c>
      <c r="G23" s="106" t="s">
        <v>354</v>
      </c>
      <c r="H23" s="106" t="s">
        <v>350</v>
      </c>
      <c r="I23" s="108" t="s">
        <v>365</v>
      </c>
      <c r="J23" s="114" t="s">
        <v>369</v>
      </c>
      <c r="K23" s="124">
        <v>18304249.35</v>
      </c>
      <c r="L23" s="132">
        <v>18304249.35</v>
      </c>
      <c r="M23" s="93">
        <f>17089419.79+134981.06+134981.06+134981.06</f>
        <v>17494362.969999995</v>
      </c>
      <c r="N23" s="93">
        <f>8810274.57+12148.3+10798.48+9448.67</f>
        <v>8842670.020000001</v>
      </c>
      <c r="O23" s="124">
        <f>+N23+M23</f>
        <v>26337032.989999995</v>
      </c>
      <c r="P23" s="93">
        <f>+L23-M23</f>
        <v>809886.3800000064</v>
      </c>
      <c r="Q23" s="93">
        <f>ROUND(+P23*D32,2)</f>
        <v>1072127.59</v>
      </c>
      <c r="R23" s="141">
        <f>77384237.8-7672701.4-7672701.4</f>
        <v>62038834.99999999</v>
      </c>
    </row>
    <row r="24" spans="2:18" ht="15.75">
      <c r="B24" s="143"/>
      <c r="C24" s="103" t="s">
        <v>394</v>
      </c>
      <c r="D24" s="167" t="s">
        <v>401</v>
      </c>
      <c r="E24" s="159" t="s">
        <v>409</v>
      </c>
      <c r="F24" s="158">
        <v>0.02</v>
      </c>
      <c r="G24" s="99" t="s">
        <v>355</v>
      </c>
      <c r="H24" s="99" t="s">
        <v>350</v>
      </c>
      <c r="I24" s="112" t="s">
        <v>365</v>
      </c>
      <c r="J24" s="104" t="s">
        <v>369</v>
      </c>
      <c r="K24" s="125">
        <v>7925024.16</v>
      </c>
      <c r="L24" s="133">
        <v>6851311.21</v>
      </c>
      <c r="M24" s="119">
        <f>6341041.94+62377.61+62377.61+62377.61</f>
        <v>6528174.770000001</v>
      </c>
      <c r="N24" s="119">
        <f>1588631.81+5102.69+4478.92+3855.14</f>
        <v>1602068.5599999998</v>
      </c>
      <c r="O24" s="125">
        <f>+N24+M24</f>
        <v>8130243.330000001</v>
      </c>
      <c r="P24" s="119">
        <f>+L24-M24</f>
        <v>323136.43999999855</v>
      </c>
      <c r="Q24" s="119">
        <f>ROUND(+P24*D32,2)</f>
        <v>427768.02</v>
      </c>
      <c r="R24" s="144">
        <f>31844302.39-3545718.01-3545718.01</f>
        <v>24752866.370000005</v>
      </c>
    </row>
    <row r="25" spans="2:18" ht="15.75">
      <c r="B25" s="152"/>
      <c r="C25" s="68"/>
      <c r="D25" s="68"/>
      <c r="E25" s="68"/>
      <c r="F25" s="134"/>
      <c r="G25" s="134"/>
      <c r="H25" s="134"/>
      <c r="I25" s="135"/>
      <c r="J25" s="68"/>
      <c r="K25" s="98"/>
      <c r="L25" s="98"/>
      <c r="M25" s="98"/>
      <c r="N25" s="98"/>
      <c r="O25" s="98"/>
      <c r="P25" s="98"/>
      <c r="Q25" s="98"/>
      <c r="R25" s="153"/>
    </row>
    <row r="26" spans="2:18" ht="15.75">
      <c r="B26" s="143"/>
      <c r="C26" s="121" t="s">
        <v>395</v>
      </c>
      <c r="D26" s="121"/>
      <c r="E26" s="121"/>
      <c r="F26" s="136"/>
      <c r="G26" s="136"/>
      <c r="H26" s="136"/>
      <c r="I26" s="137"/>
      <c r="J26" s="120"/>
      <c r="K26" s="138"/>
      <c r="L26" s="138"/>
      <c r="M26" s="138"/>
      <c r="N26" s="138"/>
      <c r="O26" s="138"/>
      <c r="P26" s="138"/>
      <c r="Q26" s="119">
        <f>SUM(Q21:Q24)</f>
        <v>1499895.61</v>
      </c>
      <c r="R26" s="147">
        <f>SUM(R21:R25)</f>
        <v>-56305807.98999998</v>
      </c>
    </row>
    <row r="27" spans="2:18" ht="15.75">
      <c r="B27" s="152"/>
      <c r="C27" s="68"/>
      <c r="D27" s="68"/>
      <c r="E27" s="68"/>
      <c r="F27" s="134"/>
      <c r="G27" s="134"/>
      <c r="H27" s="134"/>
      <c r="I27" s="135"/>
      <c r="J27" s="68"/>
      <c r="K27" s="98"/>
      <c r="L27" s="98"/>
      <c r="M27" s="98"/>
      <c r="N27" s="98"/>
      <c r="O27" s="98"/>
      <c r="P27" s="98"/>
      <c r="Q27" s="98"/>
      <c r="R27" s="150"/>
    </row>
    <row r="28" spans="2:18" ht="16.5" thickBot="1">
      <c r="B28" s="154" t="s">
        <v>384</v>
      </c>
      <c r="C28" s="116" t="s">
        <v>286</v>
      </c>
      <c r="D28" s="116"/>
      <c r="E28" s="116"/>
      <c r="F28" s="117"/>
      <c r="G28" s="117"/>
      <c r="H28" s="117"/>
      <c r="I28" s="118"/>
      <c r="J28" s="116"/>
      <c r="K28" s="97"/>
      <c r="L28" s="97"/>
      <c r="M28" s="97"/>
      <c r="N28" s="97"/>
      <c r="O28" s="97"/>
      <c r="P28" s="97"/>
      <c r="Q28" s="97">
        <f>+Q26+Q17</f>
        <v>29723225.290000003</v>
      </c>
      <c r="R28" s="155">
        <f>+R26+R17</f>
        <v>840247071.58</v>
      </c>
    </row>
    <row r="29" spans="2:18" ht="15.75">
      <c r="B29" s="61"/>
      <c r="C29" s="61"/>
      <c r="D29" s="61"/>
      <c r="E29" s="61"/>
      <c r="F29" s="72"/>
      <c r="G29" s="72"/>
      <c r="H29" s="72"/>
      <c r="I29" s="73"/>
      <c r="J29" s="61"/>
      <c r="K29" s="74"/>
      <c r="L29" s="74"/>
      <c r="M29" s="74"/>
      <c r="N29" s="74"/>
      <c r="O29" s="74"/>
      <c r="P29" s="74"/>
      <c r="Q29" s="93"/>
      <c r="R29" s="93"/>
    </row>
    <row r="30" spans="2:18" ht="15.75">
      <c r="B30" s="61" t="s">
        <v>380</v>
      </c>
      <c r="C30" s="59"/>
      <c r="D30" s="59"/>
      <c r="E30" s="59"/>
      <c r="F30" s="60"/>
      <c r="G30" s="60"/>
      <c r="H30" s="60"/>
      <c r="I30" s="62"/>
      <c r="J30" s="59"/>
      <c r="K30" s="63"/>
      <c r="L30" s="63"/>
      <c r="M30" s="63"/>
      <c r="N30" s="63"/>
      <c r="O30" s="63"/>
      <c r="P30" s="63"/>
      <c r="Q30" s="63"/>
      <c r="R30" s="91"/>
    </row>
    <row r="31" spans="2:18" ht="15.75">
      <c r="B31" s="75" t="s">
        <v>415</v>
      </c>
      <c r="C31" s="75"/>
      <c r="D31" s="75"/>
      <c r="E31" s="75"/>
      <c r="F31" s="76"/>
      <c r="G31" s="60"/>
      <c r="H31" s="60"/>
      <c r="I31" s="62"/>
      <c r="J31" s="59"/>
      <c r="K31" s="63"/>
      <c r="L31" s="63"/>
      <c r="M31" s="63"/>
      <c r="N31" s="63"/>
      <c r="O31" s="63"/>
      <c r="P31" s="63"/>
      <c r="Q31" s="63"/>
      <c r="R31" s="91"/>
    </row>
    <row r="32" spans="2:18" ht="16.5">
      <c r="B32" s="59"/>
      <c r="C32" s="79" t="s">
        <v>412</v>
      </c>
      <c r="D32" s="80">
        <v>1.3238</v>
      </c>
      <c r="E32" s="79"/>
      <c r="G32" s="59"/>
      <c r="H32" s="60"/>
      <c r="I32" s="62"/>
      <c r="J32" s="59"/>
      <c r="K32" s="63"/>
      <c r="L32" s="63"/>
      <c r="M32" s="63"/>
      <c r="N32" s="63"/>
      <c r="O32" s="63"/>
      <c r="P32" s="63"/>
      <c r="Q32" s="64"/>
      <c r="R32" s="92"/>
    </row>
    <row r="33" spans="2:17" ht="16.5">
      <c r="B33" s="59"/>
      <c r="C33" s="79" t="s">
        <v>379</v>
      </c>
      <c r="D33" s="96">
        <v>0.011621</v>
      </c>
      <c r="E33" s="79"/>
      <c r="G33" s="59"/>
      <c r="H33" s="60"/>
      <c r="I33" s="62"/>
      <c r="J33" s="59"/>
      <c r="K33" s="59"/>
      <c r="L33" s="63"/>
      <c r="M33" s="63"/>
      <c r="N33" s="63"/>
      <c r="O33" s="63"/>
      <c r="P33" s="63"/>
      <c r="Q33" s="64"/>
    </row>
    <row r="34" spans="2:17" ht="16.5">
      <c r="B34" s="59"/>
      <c r="C34" s="79" t="s">
        <v>411</v>
      </c>
      <c r="D34" s="80">
        <v>1.6101</v>
      </c>
      <c r="E34" s="79"/>
      <c r="G34" s="59"/>
      <c r="H34" s="60"/>
      <c r="I34" s="62"/>
      <c r="J34" s="59"/>
      <c r="K34" s="59"/>
      <c r="L34" s="63"/>
      <c r="M34" s="63"/>
      <c r="N34" s="63"/>
      <c r="O34" s="63"/>
      <c r="P34" s="63"/>
      <c r="Q34" s="64"/>
    </row>
    <row r="35" spans="2:17" ht="16.5">
      <c r="B35" s="59"/>
      <c r="C35" s="79"/>
      <c r="D35" s="81"/>
      <c r="E35" s="79"/>
      <c r="G35" s="59"/>
      <c r="H35" s="60"/>
      <c r="I35" s="62"/>
      <c r="J35" s="59"/>
      <c r="K35" s="59"/>
      <c r="L35" s="63"/>
      <c r="M35" s="63"/>
      <c r="N35" s="63"/>
      <c r="O35" s="63"/>
      <c r="P35" s="63"/>
      <c r="Q35" s="64"/>
    </row>
    <row r="36" spans="2:17" ht="15.75">
      <c r="B36" s="59"/>
      <c r="C36" s="59"/>
      <c r="D36" s="59"/>
      <c r="E36" s="59"/>
      <c r="F36" s="77"/>
      <c r="G36" s="59"/>
      <c r="H36" s="60"/>
      <c r="I36" s="59"/>
      <c r="J36" s="59"/>
      <c r="K36" s="59"/>
      <c r="L36" s="63"/>
      <c r="M36" s="63"/>
      <c r="N36" s="63"/>
      <c r="O36" s="63"/>
      <c r="P36" s="63"/>
      <c r="Q36" s="64"/>
    </row>
    <row r="37" spans="2:17" ht="15.75">
      <c r="B37" s="75" t="s">
        <v>410</v>
      </c>
      <c r="C37" s="75"/>
      <c r="D37" s="75"/>
      <c r="E37" s="75"/>
      <c r="F37" s="94"/>
      <c r="G37" s="59"/>
      <c r="H37" s="59"/>
      <c r="I37" s="59"/>
      <c r="J37" s="59"/>
      <c r="K37" s="59"/>
      <c r="L37" s="63"/>
      <c r="M37" s="63"/>
      <c r="N37" s="63"/>
      <c r="O37" s="63"/>
      <c r="P37" s="63"/>
      <c r="Q37" s="64"/>
    </row>
    <row r="38" spans="2:17" ht="15.75">
      <c r="B38" s="75"/>
      <c r="C38" s="75"/>
      <c r="D38" s="75"/>
      <c r="E38" s="75"/>
      <c r="F38" s="95"/>
      <c r="G38" s="59"/>
      <c r="H38" s="59"/>
      <c r="I38" s="59"/>
      <c r="J38" s="59"/>
      <c r="K38" s="59"/>
      <c r="L38" s="63"/>
      <c r="M38" s="63"/>
      <c r="N38" s="63"/>
      <c r="O38" s="63"/>
      <c r="P38" s="63"/>
      <c r="Q38" s="64"/>
    </row>
    <row r="39" spans="2:17" ht="15.75">
      <c r="B39" s="59"/>
      <c r="C39" s="59"/>
      <c r="D39" s="59"/>
      <c r="E39" s="59"/>
      <c r="F39" s="78"/>
      <c r="G39" s="59"/>
      <c r="H39" s="59"/>
      <c r="I39" s="59"/>
      <c r="J39" s="59"/>
      <c r="K39" s="59"/>
      <c r="L39" s="63"/>
      <c r="M39" s="63"/>
      <c r="N39" s="63"/>
      <c r="O39" s="63"/>
      <c r="P39" s="63"/>
      <c r="Q39" s="64"/>
    </row>
    <row r="40" spans="2:17" ht="15.75">
      <c r="B40" s="59"/>
      <c r="C40" s="59"/>
      <c r="D40" s="59"/>
      <c r="E40" s="59"/>
      <c r="F40" s="78"/>
      <c r="G40" s="59"/>
      <c r="H40" s="59"/>
      <c r="I40" s="59"/>
      <c r="J40" s="59"/>
      <c r="K40" s="59"/>
      <c r="L40" s="63"/>
      <c r="M40" s="63"/>
      <c r="N40" s="63"/>
      <c r="O40" s="63"/>
      <c r="P40" s="63"/>
      <c r="Q40" s="64"/>
    </row>
    <row r="41" spans="2:17" ht="15.75">
      <c r="B41" s="59"/>
      <c r="C41" s="59"/>
      <c r="D41" s="59"/>
      <c r="E41" s="59"/>
      <c r="F41" s="78"/>
      <c r="G41" s="59"/>
      <c r="H41" s="59"/>
      <c r="I41" s="59"/>
      <c r="J41" s="59"/>
      <c r="K41" s="59"/>
      <c r="L41" s="63"/>
      <c r="M41" s="63"/>
      <c r="N41" s="63"/>
      <c r="O41" s="63"/>
      <c r="P41" s="63"/>
      <c r="Q41" s="64"/>
    </row>
    <row r="42" spans="2:17" ht="15.75">
      <c r="B42" s="59"/>
      <c r="C42" s="59"/>
      <c r="D42" s="59"/>
      <c r="E42" s="59"/>
      <c r="F42" s="78"/>
      <c r="G42" s="59"/>
      <c r="H42" s="59"/>
      <c r="I42" s="59"/>
      <c r="J42" s="59"/>
      <c r="K42" s="59"/>
      <c r="L42" s="63"/>
      <c r="M42" s="63"/>
      <c r="N42" s="63"/>
      <c r="O42" s="63"/>
      <c r="P42" s="63"/>
      <c r="Q42" s="64"/>
    </row>
    <row r="43" spans="2:17" ht="15.75">
      <c r="B43" s="59"/>
      <c r="C43" s="59"/>
      <c r="D43" s="59"/>
      <c r="E43" s="59"/>
      <c r="F43" s="78"/>
      <c r="G43" s="59"/>
      <c r="H43" s="59"/>
      <c r="I43" s="59"/>
      <c r="J43" s="59"/>
      <c r="K43" s="59"/>
      <c r="L43" s="63"/>
      <c r="M43" s="63"/>
      <c r="N43" s="63"/>
      <c r="O43" s="63"/>
      <c r="P43" s="63"/>
      <c r="Q43" s="64"/>
    </row>
    <row r="44" spans="2:16" ht="15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ht="15.7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ht="15.7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ht="15.7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ht="15.7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ht="15.7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ht="15.7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6" ht="15.7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ht="15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ht="15.7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ht="15.7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ht="15.7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ht="15.7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2:16" ht="15.7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2:16" ht="15.7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2:16" ht="15.7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2:16" ht="15.7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2:16" ht="15.7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2:16" ht="15.7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2:16" ht="15.7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2:16" ht="15.7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2:16" ht="15.7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2:16" ht="15.7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2:16" ht="15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2:16" ht="15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2:16" ht="15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2:16" ht="15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2:16" ht="15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2:16" ht="15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ht="15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2:16" ht="15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2:16" ht="15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2:16" ht="15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2:16" ht="15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2:16" ht="15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2:16" ht="15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2:16" ht="15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2:16" ht="15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</row>
    <row r="82" spans="2:16" ht="15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2:16" ht="15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</row>
    <row r="84" spans="2:16" ht="15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2:16" ht="15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2:16" ht="15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</row>
    <row r="87" spans="2:16" ht="15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2:16" ht="15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</row>
    <row r="89" spans="2:16" ht="15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</row>
    <row r="90" spans="2:16" ht="15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</row>
    <row r="91" spans="2:16" ht="15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</row>
    <row r="92" spans="2:16" ht="15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</row>
    <row r="93" spans="2:16" ht="15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</row>
    <row r="94" spans="2:16" ht="15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</row>
    <row r="95" spans="2:16" ht="15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</row>
    <row r="96" spans="2:16" ht="15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2:16" ht="15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</row>
    <row r="98" spans="2:16" ht="15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</row>
    <row r="99" spans="2:16" ht="15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2:16" ht="15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2:16" ht="15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</row>
    <row r="102" spans="2:16" ht="15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</row>
    <row r="103" spans="2:16" ht="15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</row>
    <row r="104" spans="2:16" ht="15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</row>
    <row r="105" spans="2:16" ht="15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</row>
    <row r="106" spans="2:16" ht="15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</row>
    <row r="107" spans="2:16" ht="15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</row>
    <row r="108" spans="2:16" ht="15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</row>
    <row r="109" spans="2:16" ht="15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</row>
    <row r="110" spans="2:16" ht="15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</row>
    <row r="111" spans="2:16" ht="15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</row>
    <row r="112" spans="2:16" ht="15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2:16" ht="15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2:16" ht="15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2:16" ht="15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2:16" ht="15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2:16" ht="15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2:16" ht="15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2:16" ht="15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2:16" ht="15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2:16" ht="15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2:16" ht="15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2:16" ht="15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2:16" ht="15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2:16" ht="15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2:16" ht="15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2:16" ht="15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2:16" ht="15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2:16" ht="15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2:16" ht="15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2:16" ht="15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2:16" ht="15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2:16" ht="15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2:16" ht="15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2:16" ht="15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2:16" ht="15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2:16" ht="15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2:16" ht="15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2:16" ht="15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2:16" ht="15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2:16" ht="15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2:16" ht="15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2:16" ht="15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2:16" ht="15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2:16" ht="15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2:16" ht="15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2:16" ht="15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2:16" ht="15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 ht="15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2:16" ht="15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2:16" ht="15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2:16" ht="15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 ht="15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 ht="15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 ht="15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2:16" ht="15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 ht="15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2:16" ht="15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 ht="15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2:16" ht="15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 ht="15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2:16" ht="15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5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2:16" ht="15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2:16" ht="15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2:16" ht="15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2:16" ht="15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2:16" ht="15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2:16" ht="15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2:16" ht="15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2:16" ht="15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2:16" ht="15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2:16" ht="15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2:16" ht="15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2:16" ht="15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2:16" ht="15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2:16" ht="15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2:16" ht="15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2:16" ht="15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2:16" ht="15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2:16" ht="15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2:16" ht="15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2:16" ht="15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2:16" ht="15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2:16" ht="15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2:16" ht="15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2:16" ht="15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2:16" ht="15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2:16" ht="15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2:16" ht="15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2:16" ht="15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2:16" ht="15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2:16" ht="15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2:16" ht="15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2:16" ht="15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2:16" ht="15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2:16" ht="15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2:16" ht="15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2:16" ht="15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2:16" ht="15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2:16" ht="15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2:16" ht="15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2:16" ht="15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2:16" ht="15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2:16" ht="15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2:16" ht="15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2:16" ht="15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2:16" ht="15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2:16" ht="15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2:16" ht="15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2:16" ht="15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2:16" ht="15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2:16" ht="15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2:16" ht="15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2:16" ht="15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2:16" ht="15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2:16" ht="15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2:16" ht="15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2:16" ht="15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2:16" ht="15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2:16" ht="15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2:16" ht="15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2:16" ht="15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2:16" ht="15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2:16" ht="15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2:16" ht="15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2:16" ht="15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2:16" ht="15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2:16" ht="15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2:16" ht="15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2:16" ht="15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2:16" ht="15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2:16" ht="15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2:16" ht="15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2:16" ht="15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  <row r="236" spans="2:16" ht="15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2:16" ht="15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</row>
    <row r="238" spans="2:16" ht="15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2:16" ht="15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</row>
    <row r="240" spans="2:16" ht="15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</row>
    <row r="241" spans="2:16" ht="15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2:16" ht="15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</row>
    <row r="243" spans="2:16" ht="15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</row>
    <row r="244" spans="2:16" ht="15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</row>
    <row r="245" spans="2:16" ht="15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</row>
    <row r="246" spans="2:16" ht="15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</row>
    <row r="247" spans="2:16" ht="15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</row>
    <row r="248" spans="2:16" ht="15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</row>
    <row r="249" spans="2:16" ht="15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</row>
    <row r="250" spans="2:16" ht="15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2:16" ht="15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</row>
    <row r="252" spans="2:16" ht="15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2:16" ht="15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</row>
    <row r="254" spans="2:16" ht="15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2:16" ht="15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</row>
    <row r="256" spans="2:16" ht="15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2:16" ht="15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</row>
    <row r="258" spans="2:16" ht="15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2:16" ht="15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</row>
    <row r="260" spans="2:16" ht="15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2:16" ht="15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</row>
    <row r="262" spans="2:16" ht="15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</row>
    <row r="263" spans="2:16" ht="15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</row>
    <row r="264" spans="2:16" ht="15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</row>
    <row r="265" spans="2:16" ht="15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</row>
    <row r="266" spans="2:16" ht="15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</row>
    <row r="267" spans="2:16" ht="15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</row>
    <row r="268" spans="2:16" ht="15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</row>
    <row r="269" spans="2:16" ht="15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</row>
    <row r="270" spans="2:16" ht="15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</row>
    <row r="271" spans="2:16" ht="15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2:16" ht="15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2:16" ht="15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2:16" ht="15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2:16" ht="15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2:16" ht="15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2:16" ht="15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</row>
    <row r="278" spans="2:16" ht="15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2:16" ht="15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2:16" ht="15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2:16" ht="15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</row>
    <row r="282" spans="2:16" ht="15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2:16" ht="15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2:16" ht="15.7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2:16" ht="15.7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2:16" ht="15.7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  <row r="287" spans="2:16" ht="15.7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2:16" ht="15.7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</row>
    <row r="289" spans="2:16" ht="15.7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</row>
    <row r="290" spans="2:16" ht="15.7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</row>
    <row r="291" spans="2:16" ht="15.7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</row>
    <row r="292" spans="2:16" ht="15.7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</row>
    <row r="293" spans="2:16" ht="15.7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</row>
    <row r="294" spans="2:16" ht="15.7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2:16" ht="15.7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</row>
    <row r="296" spans="2:16" ht="15.7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2:16" ht="15.7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</row>
    <row r="298" spans="2:16" ht="15.7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</row>
    <row r="299" spans="2:16" ht="15.7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</row>
    <row r="300" spans="2:16" ht="15.7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</row>
    <row r="301" spans="2:16" ht="15.7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</row>
    <row r="302" spans="2:16" ht="15.7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</row>
    <row r="303" spans="2:16" ht="15.7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</row>
    <row r="304" spans="2:16" ht="15.7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</row>
    <row r="305" spans="2:16" ht="15.7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</row>
    <row r="306" spans="2:16" ht="15.7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</row>
    <row r="307" spans="2:16" ht="15.7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</row>
    <row r="308" spans="2:16" ht="15.7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</row>
    <row r="309" spans="2:16" ht="15.7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</row>
    <row r="310" spans="2:16" ht="15.7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</row>
    <row r="311" spans="2:16" ht="15.7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</row>
    <row r="312" spans="2:16" ht="15.7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</row>
    <row r="313" spans="2:16" ht="15.7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</row>
    <row r="314" spans="2:16" ht="15.7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</row>
    <row r="315" spans="2:16" ht="15.7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</row>
    <row r="316" spans="2:16" ht="15.7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2:16" ht="15.7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2:16" ht="15.7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2:16" ht="15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2:16" ht="15.7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</row>
    <row r="321" spans="2:16" ht="15.7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</row>
    <row r="322" spans="2:16" ht="15.7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</row>
    <row r="323" spans="2:16" ht="15.7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</row>
    <row r="324" spans="2:16" ht="15.7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</row>
    <row r="325" spans="2:16" ht="15.7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</row>
    <row r="326" spans="2:16" ht="15.7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2:16" ht="15.7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</row>
    <row r="328" spans="2:16" ht="15.7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2:16" ht="15.7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</row>
    <row r="330" spans="2:16" ht="15.7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2:16" ht="15.7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</row>
    <row r="332" spans="2:16" ht="15.7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</row>
    <row r="333" spans="2:16" ht="15.7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</row>
    <row r="334" spans="2:16" ht="15.7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2:16" ht="15.7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2:16" ht="15.7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2:16" ht="15.7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2:16" ht="15.7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2:16" ht="15.7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</row>
    <row r="340" spans="2:16" ht="15.7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</row>
    <row r="341" spans="2:16" ht="15.7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</row>
    <row r="342" spans="2:16" ht="15.7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</row>
    <row r="343" spans="2:16" ht="15.7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</row>
    <row r="344" spans="2:16" ht="15.7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</row>
    <row r="345" spans="2:16" ht="15.7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</row>
    <row r="346" spans="2:16" ht="15.7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</row>
    <row r="347" spans="2:16" ht="15.7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</row>
    <row r="348" spans="2:16" ht="15.7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</row>
    <row r="349" spans="2:16" ht="15.7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</row>
    <row r="350" spans="2:16" ht="15.7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</row>
    <row r="351" spans="2:16" ht="15.7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</row>
    <row r="352" spans="2:16" ht="15.7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</row>
    <row r="353" spans="2:16" ht="15.7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</row>
    <row r="354" spans="2:16" ht="15.7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</row>
    <row r="355" spans="2:16" ht="15.7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</row>
    <row r="356" spans="2:16" ht="15.7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</row>
    <row r="357" spans="2:16" ht="15.7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2:16" ht="15.7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2:16" ht="15.7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2:16" ht="15.7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2:16" ht="15.7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2:16" ht="15.7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</row>
    <row r="363" spans="2:16" ht="15.7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2:16" ht="15.7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</row>
    <row r="365" spans="2:16" ht="15.7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</row>
    <row r="366" spans="2:16" ht="15.7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</row>
    <row r="367" spans="2:16" ht="15.7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</row>
    <row r="368" spans="2:16" ht="15.7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</row>
    <row r="369" spans="2:16" ht="15.7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</row>
    <row r="370" spans="2:16" ht="15.7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</row>
    <row r="371" spans="2:16" ht="15.7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</row>
    <row r="372" spans="2:16" ht="15.7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</row>
    <row r="373" spans="2:16" ht="15.7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</row>
    <row r="374" spans="2:16" ht="15.7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</row>
    <row r="375" spans="2:16" ht="15.7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</row>
    <row r="376" spans="2:16" ht="15.7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</row>
    <row r="377" spans="2:16" ht="15.7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</row>
    <row r="378" spans="2:16" ht="15.7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</row>
    <row r="379" spans="2:16" ht="15.7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</row>
    <row r="380" spans="2:16" ht="15.7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</row>
    <row r="381" spans="2:16" ht="15.7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</row>
    <row r="382" spans="2:16" ht="15.7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</row>
    <row r="383" spans="2:16" ht="15.7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</row>
    <row r="384" spans="2:16" ht="15.7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</row>
    <row r="385" spans="2:16" ht="15.7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</row>
    <row r="386" spans="2:16" ht="15.7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2:16" ht="15.7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</row>
    <row r="388" spans="2:16" ht="15.7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2:16" ht="15.7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</row>
    <row r="390" spans="2:16" ht="15.7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</row>
    <row r="391" spans="2:16" ht="15.7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</row>
    <row r="392" spans="2:16" ht="15.7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</row>
    <row r="393" spans="2:16" ht="15.7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</row>
    <row r="394" spans="2:16" ht="15.7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</row>
    <row r="395" spans="2:16" ht="15.7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</row>
    <row r="396" spans="2:16" ht="15.7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</row>
    <row r="397" spans="2:16" ht="15.7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</row>
    <row r="398" spans="2:16" ht="15.7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</row>
    <row r="399" spans="2:16" ht="15.7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</row>
    <row r="400" spans="2:16" ht="15.7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</row>
    <row r="401" spans="2:16" ht="15.7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</row>
    <row r="402" spans="2:16" ht="15.7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</row>
    <row r="403" spans="2:16" ht="15.7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</row>
    <row r="404" spans="2:16" ht="15.7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</row>
    <row r="405" spans="2:16" ht="15.7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</row>
    <row r="406" spans="2:16" ht="15.7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</row>
    <row r="407" spans="2:16" ht="15.7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</row>
    <row r="408" spans="2:16" ht="15.7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</row>
    <row r="409" spans="2:16" ht="15.7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</row>
    <row r="410" spans="2:16" ht="15.7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</row>
    <row r="411" spans="2:16" ht="15.7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</row>
    <row r="412" spans="2:16" ht="15.7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</row>
    <row r="413" spans="2:16" ht="15.7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2:16" ht="15.7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</row>
    <row r="415" spans="2:16" ht="15.7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2:16" ht="15.7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</row>
    <row r="417" spans="2:16" ht="15.7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</row>
    <row r="418" spans="2:16" ht="15.7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</row>
    <row r="419" spans="2:16" ht="15.7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</row>
    <row r="420" spans="2:16" ht="15.7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</row>
    <row r="421" spans="2:16" ht="15.7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</row>
    <row r="422" spans="2:16" ht="15.7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</row>
    <row r="423" spans="2:16" ht="15.7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</row>
    <row r="424" spans="2:16" ht="15.7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2:16" ht="15.7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2:16" ht="15.7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2:16" ht="15.7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</row>
    <row r="428" spans="2:16" ht="15.7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</row>
    <row r="429" spans="2:16" ht="15.7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2:16" ht="15.7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</row>
    <row r="431" spans="2:16" ht="15.7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</row>
    <row r="432" spans="2:16" ht="15.7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</row>
    <row r="433" spans="2:16" ht="15.7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</row>
    <row r="434" spans="2:16" ht="15.7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</row>
    <row r="435" spans="2:16" ht="15.7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</row>
    <row r="436" spans="2:16" ht="15.7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</row>
    <row r="437" spans="2:16" ht="15.7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</row>
    <row r="438" spans="2:16" ht="15.7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</row>
    <row r="439" spans="2:16" ht="15.7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</row>
    <row r="440" spans="2:16" ht="15.7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</row>
    <row r="441" spans="2:16" ht="15.7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</row>
    <row r="442" spans="2:16" ht="15.7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</row>
    <row r="443" spans="2:16" ht="15.7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</row>
    <row r="444" spans="2:16" ht="15.7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</row>
    <row r="445" spans="2:16" ht="15.7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</row>
    <row r="446" spans="2:16" ht="15.7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</row>
    <row r="447" spans="2:16" ht="15.7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</row>
    <row r="448" spans="2:16" ht="15.7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</row>
    <row r="449" spans="2:16" ht="15.7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</row>
    <row r="450" spans="2:16" ht="15.7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</row>
    <row r="451" spans="2:16" ht="15.7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</row>
    <row r="452" spans="2:16" ht="15.7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</row>
    <row r="453" spans="2:16" ht="15.7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</row>
    <row r="454" spans="2:16" ht="15.7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</row>
    <row r="455" spans="2:16" ht="15.7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</row>
    <row r="456" spans="2:16" ht="15.7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</row>
    <row r="457" spans="2:16" ht="15.7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</row>
    <row r="458" spans="2:16" ht="15.7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</row>
    <row r="459" spans="2:16" ht="15.7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</row>
    <row r="460" spans="2:16" ht="15.7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</row>
    <row r="461" spans="2:16" ht="15.7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</row>
    <row r="462" spans="2:16" ht="15.7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</row>
    <row r="463" spans="2:16" ht="15.7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</row>
    <row r="464" spans="2:16" ht="15.7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</row>
    <row r="465" spans="2:16" ht="15.7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</row>
    <row r="466" spans="2:16" ht="15.7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</row>
    <row r="467" spans="2:16" ht="15.7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</row>
    <row r="468" spans="2:16" ht="15.7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</row>
    <row r="469" spans="2:16" ht="15.7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</row>
    <row r="470" spans="2:16" ht="15.7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</row>
    <row r="471" spans="2:16" ht="15.7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</row>
    <row r="472" spans="2:16" ht="15.7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</row>
    <row r="473" spans="2:16" ht="15.7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</row>
    <row r="474" spans="2:16" ht="15.7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</row>
    <row r="475" spans="2:16" ht="15.7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</row>
    <row r="476" spans="2:16" ht="15.7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</row>
    <row r="477" spans="2:16" ht="15.7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</row>
    <row r="478" spans="2:16" ht="15.7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</row>
    <row r="479" spans="2:16" ht="15.7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</row>
    <row r="480" spans="2:16" ht="15.7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</row>
    <row r="481" spans="2:16" ht="15.7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</row>
    <row r="482" spans="2:16" ht="15.7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</row>
    <row r="483" spans="2:16" ht="15.7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</row>
    <row r="484" spans="2:16" ht="15.7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</row>
    <row r="485" spans="2:16" ht="15.7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</row>
    <row r="486" spans="2:16" ht="15.7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</row>
    <row r="487" spans="2:16" ht="15.7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</row>
    <row r="488" spans="2:16" ht="15.7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</row>
    <row r="489" spans="2:16" ht="15.7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</row>
    <row r="490" spans="2:16" ht="15.7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</row>
    <row r="491" spans="2:16" ht="15.7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</row>
    <row r="492" spans="2:16" ht="15.7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</row>
    <row r="493" spans="2:16" ht="15.7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2:16" ht="15.7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2:16" ht="15.7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2:16" ht="15.7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2:16" ht="15.7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2:16" ht="15.7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2:16" ht="15.7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2:16" ht="15.7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2:16" ht="15.7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2:16" ht="15.7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2:16" ht="15.7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2:16" ht="15.7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2:16" ht="15.7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2:16" ht="15.7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2:16" ht="15.7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2:16" ht="15.7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2:16" ht="15.7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2:16" ht="15.7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2:16" ht="15.7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2:16" ht="15.7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2:16" ht="15.7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2:16" ht="15.7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2:16" ht="15.7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2:16" ht="15.7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2:16" ht="15.7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2:16" ht="15.7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2:16" ht="15.7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2:16" ht="15.7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2:16" ht="15.7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2:16" ht="15.7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2:16" ht="15.7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2:16" ht="15.7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2:16" ht="15.7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2:16" ht="15.7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2:16" ht="15.7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2:16" ht="15.7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2:16" ht="15.7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2:16" ht="15.7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2:16" ht="15.7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2:16" ht="15.7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2:16" ht="15.7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2:16" ht="15.7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2:16" ht="15.7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2:16" ht="15.7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2:16" ht="15.7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2:16" ht="15.7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2:16" ht="15.7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2:16" ht="15.7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  <row r="541" spans="2:16" ht="15.7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</row>
    <row r="542" spans="2:16" ht="15.7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</row>
    <row r="543" spans="2:16" ht="15.7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</row>
    <row r="544" spans="2:16" ht="15.7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</row>
    <row r="545" spans="2:16" ht="15.7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</row>
    <row r="546" spans="2:16" ht="15.7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</row>
    <row r="547" spans="2:16" ht="15.7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</row>
    <row r="548" spans="2:16" ht="15.7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</row>
    <row r="549" spans="2:16" ht="15.7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</row>
    <row r="550" spans="2:16" ht="15.7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</row>
    <row r="551" spans="2:16" ht="15.7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</row>
    <row r="552" spans="2:16" ht="15.7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</row>
    <row r="553" spans="2:16" ht="15.7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</row>
    <row r="554" spans="2:16" ht="15.7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</row>
    <row r="555" spans="2:16" ht="15.7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</row>
    <row r="556" spans="2:16" ht="15.7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</row>
    <row r="557" spans="2:16" ht="15.7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</row>
    <row r="558" spans="2:16" ht="15.7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</row>
    <row r="559" spans="2:16" ht="15.7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</row>
    <row r="560" spans="2:16" ht="15.7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</row>
    <row r="561" spans="2:16" ht="15.7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</row>
    <row r="562" spans="2:16" ht="15.7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</row>
    <row r="563" spans="2:16" ht="15.7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</row>
    <row r="564" spans="2:16" ht="15.7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</row>
    <row r="565" spans="2:16" ht="15.7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</row>
    <row r="566" spans="2:16" ht="15.7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</row>
    <row r="567" spans="2:16" ht="15.7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</row>
    <row r="568" spans="2:16" ht="15.7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</row>
    <row r="569" spans="2:16" ht="15.7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</row>
    <row r="570" spans="2:16" ht="15.7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</row>
    <row r="571" spans="2:16" ht="15.7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</row>
    <row r="572" spans="2:16" ht="15.7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</row>
    <row r="573" spans="2:16" ht="15.7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</row>
    <row r="574" spans="2:16" ht="15.7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</row>
    <row r="575" spans="2:16" ht="15.7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</row>
    <row r="576" spans="2:16" ht="15.7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</row>
    <row r="577" spans="2:16" ht="15.7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</row>
    <row r="578" spans="2:16" ht="15.7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</row>
    <row r="579" spans="2:16" ht="15.7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2:16" ht="15.7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</row>
    <row r="581" spans="2:16" ht="15.7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2:16" ht="15.7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</row>
    <row r="583" spans="2:16" ht="15.7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</row>
    <row r="584" spans="2:16" ht="15.7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</row>
    <row r="585" spans="2:16" ht="15.7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</row>
    <row r="586" spans="2:16" ht="15.7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</row>
    <row r="587" spans="2:16" ht="15.7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</row>
    <row r="588" spans="2:16" ht="15.7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</row>
    <row r="589" spans="2:16" ht="15.7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</row>
    <row r="590" spans="2:16" ht="15.7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</row>
    <row r="591" spans="2:16" ht="15.7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</row>
    <row r="592" spans="2:16" ht="15.7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</row>
    <row r="593" spans="2:16" ht="15.7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</row>
    <row r="594" spans="2:16" ht="15.7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</row>
    <row r="595" spans="2:16" ht="15.7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</row>
    <row r="596" spans="2:16" ht="15.7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</row>
    <row r="597" spans="2:16" ht="15.7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</row>
    <row r="598" spans="2:16" ht="15.7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</row>
    <row r="599" spans="2:16" ht="15.7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</row>
    <row r="600" spans="2:16" ht="15.7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</row>
    <row r="601" spans="2:16" ht="15.7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</row>
    <row r="602" spans="2:16" ht="15.75"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</row>
    <row r="603" spans="2:16" ht="15.75"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</row>
    <row r="604" spans="2:16" ht="15.75"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2:16" ht="15.75"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</row>
    <row r="606" spans="2:16" ht="15.75"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</row>
    <row r="607" spans="2:16" ht="15.75"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</row>
    <row r="608" spans="2:16" ht="15.75"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</row>
    <row r="609" spans="2:16" ht="15.75"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</row>
    <row r="610" spans="2:16" ht="15.75"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</row>
    <row r="611" spans="2:16" ht="15.75"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</row>
    <row r="612" spans="2:16" ht="15.75"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</row>
    <row r="613" spans="2:16" ht="15.75"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</row>
    <row r="614" spans="2:16" ht="15.75"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</row>
    <row r="615" spans="2:16" ht="15.75"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</row>
    <row r="616" spans="2:16" ht="15.75"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</row>
    <row r="617" spans="2:16" ht="15.75"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</row>
    <row r="618" spans="2:16" ht="15.75"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</row>
    <row r="619" spans="2:16" ht="15.75"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</row>
    <row r="620" spans="2:16" ht="15.75"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</row>
    <row r="621" spans="2:16" ht="15.75"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</row>
    <row r="622" spans="2:16" ht="15.75"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</row>
    <row r="623" spans="2:16" ht="15.75"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</row>
    <row r="624" spans="2:16" ht="15.75"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</row>
    <row r="625" spans="2:16" ht="15.75"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</row>
    <row r="626" spans="2:16" ht="15.75"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</row>
    <row r="627" spans="2:16" ht="15.75"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</row>
    <row r="628" spans="2:16" ht="15.75"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</row>
    <row r="629" spans="2:16" ht="15.75"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</row>
    <row r="630" spans="2:16" ht="15.75"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</row>
    <row r="631" spans="2:16" ht="15.75"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</row>
    <row r="632" spans="2:16" ht="15.75"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</row>
    <row r="633" spans="2:16" ht="15.75"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</row>
    <row r="634" spans="2:16" ht="15.75"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</row>
    <row r="635" spans="2:16" ht="15.75"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</row>
    <row r="636" spans="2:16" ht="15.75"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</row>
    <row r="637" spans="2:16" ht="15.75"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</row>
    <row r="638" spans="2:16" ht="15.75"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</row>
    <row r="639" spans="2:16" ht="15.75"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</row>
    <row r="640" spans="2:16" ht="15.75"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</row>
    <row r="641" spans="2:16" ht="15.75"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</row>
    <row r="642" spans="2:16" ht="15.75"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</row>
    <row r="643" spans="2:16" ht="15.75"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</row>
    <row r="644" spans="2:16" ht="15.75"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</row>
    <row r="645" spans="2:16" ht="15.75"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</row>
    <row r="646" spans="2:16" ht="15.75"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</row>
    <row r="647" spans="2:16" ht="15.75"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</row>
    <row r="648" spans="2:16" ht="15.75"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</row>
    <row r="649" spans="2:16" ht="15.75"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</row>
    <row r="650" spans="2:16" ht="15.75"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</row>
    <row r="651" spans="2:16" ht="15.75"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</row>
    <row r="652" spans="2:16" ht="15.75"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</row>
    <row r="653" spans="2:16" ht="15.75"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</row>
    <row r="654" spans="2:16" ht="15.75"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</row>
    <row r="655" spans="2:16" ht="15.75"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</row>
    <row r="656" spans="2:16" ht="15.75"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</row>
    <row r="657" spans="2:16" ht="15.75"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</row>
    <row r="658" spans="2:16" ht="15.75"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</row>
    <row r="659" spans="2:16" ht="15.75"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</row>
    <row r="660" spans="2:16" ht="15.75"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</row>
    <row r="661" spans="2:16" ht="15.75"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</row>
    <row r="662" spans="2:16" ht="15.75"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</row>
    <row r="663" spans="2:16" ht="15.75"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</row>
    <row r="664" spans="2:16" ht="15.75"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</row>
    <row r="665" spans="2:16" ht="15.75"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</row>
    <row r="666" spans="2:16" ht="15.75"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</row>
    <row r="667" spans="2:16" ht="15.75"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</row>
    <row r="668" spans="2:16" ht="15.75"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</row>
    <row r="669" spans="2:16" ht="15.75"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</row>
    <row r="670" spans="2:16" ht="15.75"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</row>
    <row r="671" spans="2:16" ht="15.75"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</row>
    <row r="672" spans="2:16" ht="15.75"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</row>
    <row r="673" spans="2:16" ht="15.75"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</row>
    <row r="674" spans="2:16" ht="15.75"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</row>
    <row r="675" spans="2:16" ht="15.75"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</row>
    <row r="676" spans="2:16" ht="15.75"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</row>
    <row r="677" spans="2:16" ht="15.75"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</row>
    <row r="678" spans="2:16" ht="15.75"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</row>
    <row r="679" spans="2:16" ht="15.75"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</row>
    <row r="680" spans="2:16" ht="15.75"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</row>
    <row r="681" spans="2:16" ht="15.75"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</row>
    <row r="682" spans="2:16" ht="15.75"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</row>
    <row r="683" spans="2:16" ht="15.75"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</row>
    <row r="684" spans="2:16" ht="15.75"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</row>
  </sheetData>
  <sheetProtection password="CC08" sheet="1" objects="1" scenarios="1"/>
  <mergeCells count="8">
    <mergeCell ref="B1:R1"/>
    <mergeCell ref="B2:R2"/>
    <mergeCell ref="B3:R3"/>
    <mergeCell ref="B7:C7"/>
    <mergeCell ref="F5:I5"/>
    <mergeCell ref="M6:O6"/>
    <mergeCell ref="P6:R6"/>
    <mergeCell ref="J7:K7"/>
  </mergeCells>
  <printOptions horizontalCentered="1"/>
  <pageMargins left="1.4" right="0" top="0.9" bottom="0.5" header="0.9" footer="0.5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2012-12-06T07:47:06Z</cp:lastPrinted>
  <dcterms:created xsi:type="dcterms:W3CDTF">2004-03-22T17:52:11Z</dcterms:created>
  <dcterms:modified xsi:type="dcterms:W3CDTF">2013-01-17T08:08:11Z</dcterms:modified>
  <cp:category/>
  <cp:version/>
  <cp:contentType/>
  <cp:contentStatus/>
</cp:coreProperties>
</file>